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Correspondence\JIIP Grant Request\2019\"/>
    </mc:Choice>
  </mc:AlternateContent>
  <xr:revisionPtr revIDLastSave="0" documentId="13_ncr:1_{C1F6C248-EBCA-485E-882B-D1A777226341}" xr6:coauthVersionLast="40" xr6:coauthVersionMax="40" xr10:uidLastSave="{00000000-0000-0000-0000-000000000000}"/>
  <bookViews>
    <workbookView xWindow="0" yWindow="0" windowWidth="20490" windowHeight="8610" tabRatio="601" activeTab="1" xr2:uid="{00000000-000D-0000-FFFF-FFFF00000000}"/>
  </bookViews>
  <sheets>
    <sheet name="Summary" sheetId="4" r:id="rId1"/>
    <sheet name="CIMB Cash Flow" sheetId="1" r:id="rId2"/>
    <sheet name="Notes" sheetId="2" r:id="rId3"/>
    <sheet name="Sheet1" sheetId="3" r:id="rId4"/>
  </sheets>
  <definedNames>
    <definedName name="_xlnm._FilterDatabase" localSheetId="1" hidden="1">'CIMB Cash Flow'!$B$4:$S$140</definedName>
    <definedName name="_xlnm.Print_Area" localSheetId="1">'CIMB Cash Flow'!$B$1:$S$160</definedName>
    <definedName name="_xlnm.Print_Titles" localSheetId="1">'CIMB Cash Flow'!$1:$5</definedName>
  </definedNames>
  <calcPr calcId="181029"/>
</workbook>
</file>

<file path=xl/calcChain.xml><?xml version="1.0" encoding="utf-8"?>
<calcChain xmlns="http://schemas.openxmlformats.org/spreadsheetml/2006/main">
  <c r="D18" i="4" l="1"/>
  <c r="D13" i="4"/>
  <c r="D10" i="4"/>
  <c r="D7" i="4"/>
  <c r="S129" i="1"/>
  <c r="P124" i="1"/>
  <c r="O120" i="1"/>
  <c r="D15" i="4" s="1"/>
  <c r="O79" i="1"/>
  <c r="O71" i="1"/>
  <c r="O22" i="1"/>
  <c r="P89" i="1"/>
  <c r="D4" i="4"/>
  <c r="S158" i="1" l="1"/>
  <c r="S156" i="1"/>
  <c r="S154" i="1"/>
  <c r="S153" i="1"/>
  <c r="P158" i="1"/>
  <c r="P127" i="1"/>
  <c r="U26" i="1"/>
  <c r="S26" i="1"/>
  <c r="S145" i="1" l="1"/>
  <c r="S146" i="1"/>
  <c r="S147" i="1"/>
  <c r="S148" i="1"/>
  <c r="S149" i="1"/>
  <c r="S150" i="1"/>
  <c r="Q71" i="1"/>
  <c r="U71" i="1"/>
  <c r="U95" i="1" l="1"/>
  <c r="S95" i="1"/>
  <c r="U78" i="1"/>
  <c r="U82" i="1"/>
  <c r="U83" i="1"/>
  <c r="U84" i="1"/>
  <c r="U85" i="1"/>
  <c r="U86" i="1"/>
  <c r="U87" i="1"/>
  <c r="U88" i="1"/>
  <c r="U89" i="1"/>
  <c r="U91" i="1"/>
  <c r="U92" i="1"/>
  <c r="U93" i="1"/>
  <c r="U94" i="1"/>
  <c r="U96" i="1"/>
  <c r="U97" i="1"/>
  <c r="U98" i="1"/>
  <c r="U99" i="1"/>
  <c r="U100" i="1"/>
  <c r="U101" i="1"/>
  <c r="U102" i="1"/>
  <c r="U103" i="1"/>
  <c r="U105" i="1"/>
  <c r="U106" i="1"/>
  <c r="U107" i="1"/>
  <c r="U108" i="1"/>
  <c r="U109" i="1"/>
  <c r="U111" i="1"/>
  <c r="U112" i="1"/>
  <c r="U113" i="1"/>
  <c r="U114" i="1"/>
  <c r="U115" i="1"/>
  <c r="U116" i="1"/>
  <c r="U117" i="1"/>
  <c r="U118" i="1"/>
  <c r="U121" i="1"/>
  <c r="U123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2" i="1"/>
  <c r="U73" i="1"/>
  <c r="U74" i="1"/>
  <c r="U75" i="1"/>
  <c r="U76" i="1"/>
  <c r="U77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19" i="1"/>
  <c r="U119" i="1" s="1"/>
  <c r="Q118" i="1"/>
  <c r="Q117" i="1"/>
  <c r="Q116" i="1"/>
  <c r="Q115" i="1"/>
  <c r="Q114" i="1"/>
  <c r="Q113" i="1"/>
  <c r="Q112" i="1"/>
  <c r="Q111" i="1"/>
  <c r="Q110" i="1"/>
  <c r="U110" i="1" s="1"/>
  <c r="Q109" i="1"/>
  <c r="Q108" i="1"/>
  <c r="Q107" i="1"/>
  <c r="Q106" i="1"/>
  <c r="Q105" i="1"/>
  <c r="Q104" i="1"/>
  <c r="U104" i="1" s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78" i="1"/>
  <c r="Q77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P156" i="1"/>
  <c r="P120" i="1"/>
  <c r="P79" i="1"/>
  <c r="P122" i="1" s="1"/>
  <c r="D16" i="4" s="1"/>
  <c r="P71" i="1"/>
  <c r="O158" i="1" l="1"/>
  <c r="O140" i="1"/>
  <c r="O153" i="1"/>
  <c r="S35" i="1"/>
  <c r="S144" i="1"/>
  <c r="S143" i="1"/>
  <c r="S142" i="1"/>
  <c r="S141" i="1"/>
  <c r="S139" i="1"/>
  <c r="S137" i="1"/>
  <c r="S134" i="1"/>
  <c r="S131" i="1"/>
  <c r="S13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4" i="1"/>
  <c r="S93" i="1"/>
  <c r="S92" i="1"/>
  <c r="S91" i="1"/>
  <c r="S86" i="1"/>
  <c r="S85" i="1"/>
  <c r="S84" i="1"/>
  <c r="S83" i="1"/>
  <c r="S82" i="1"/>
  <c r="S78" i="1"/>
  <c r="S77" i="1"/>
  <c r="S76" i="1"/>
  <c r="S75" i="1"/>
  <c r="S74" i="1"/>
  <c r="S73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4" i="1"/>
  <c r="S33" i="1"/>
  <c r="S32" i="1"/>
  <c r="S31" i="1"/>
  <c r="S30" i="1"/>
  <c r="S29" i="1"/>
  <c r="S28" i="1"/>
  <c r="S27" i="1"/>
  <c r="S20" i="1"/>
  <c r="S19" i="1"/>
  <c r="S18" i="1"/>
  <c r="S17" i="1"/>
  <c r="S16" i="1"/>
  <c r="S15" i="1"/>
  <c r="S14" i="1"/>
  <c r="S13" i="1"/>
  <c r="S12" i="1"/>
  <c r="S11" i="1"/>
  <c r="S10" i="1"/>
  <c r="S7" i="1"/>
  <c r="S22" i="1" l="1"/>
  <c r="O156" i="1" l="1"/>
  <c r="Q120" i="1"/>
  <c r="U120" i="1" s="1"/>
  <c r="V120" i="1" s="1"/>
  <c r="O89" i="1"/>
  <c r="D14" i="4" l="1"/>
  <c r="Q79" i="1"/>
  <c r="U79" i="1" s="1"/>
  <c r="O122" i="1"/>
  <c r="C41" i="2"/>
  <c r="C28" i="2"/>
  <c r="C17" i="2"/>
  <c r="Q122" i="1" l="1"/>
  <c r="U122" i="1" s="1"/>
  <c r="W120" i="1" s="1"/>
  <c r="O124" i="1"/>
  <c r="R120" i="1"/>
  <c r="P7" i="1" l="1"/>
  <c r="P22" i="1" s="1"/>
  <c r="V126" i="1"/>
  <c r="E138" i="1"/>
  <c r="D138" i="1"/>
  <c r="S138" i="1" l="1"/>
  <c r="N156" i="1"/>
  <c r="L149" i="1" l="1"/>
  <c r="L148" i="1"/>
  <c r="D158" i="1" l="1"/>
  <c r="L120" i="1"/>
  <c r="C8" i="2" l="1"/>
  <c r="R156" i="1" l="1"/>
  <c r="J156" i="1"/>
  <c r="K156" i="1"/>
  <c r="L156" i="1"/>
  <c r="M156" i="1"/>
  <c r="I156" i="1"/>
  <c r="S120" i="1" l="1"/>
  <c r="F156" i="1"/>
  <c r="H140" i="1"/>
  <c r="H156" i="1" s="1"/>
  <c r="G140" i="1"/>
  <c r="S140" i="1" l="1"/>
  <c r="G156" i="1"/>
  <c r="F120" i="1"/>
  <c r="E120" i="1"/>
  <c r="D120" i="1"/>
  <c r="D156" i="1"/>
  <c r="E156" i="1"/>
  <c r="E89" i="1" l="1"/>
  <c r="E79" i="1"/>
  <c r="E71" i="1"/>
  <c r="D22" i="1"/>
  <c r="E122" i="1" l="1"/>
  <c r="D79" i="1" l="1"/>
  <c r="D71" i="1"/>
  <c r="D89" i="1"/>
  <c r="D122" i="1" l="1"/>
  <c r="D124" i="1" l="1"/>
  <c r="D160" i="1" s="1"/>
  <c r="S127" i="1" l="1"/>
  <c r="S123" i="1"/>
  <c r="N120" i="1"/>
  <c r="M120" i="1"/>
  <c r="K120" i="1"/>
  <c r="J120" i="1"/>
  <c r="I120" i="1"/>
  <c r="H120" i="1"/>
  <c r="G120" i="1"/>
  <c r="R89" i="1"/>
  <c r="N89" i="1"/>
  <c r="M89" i="1"/>
  <c r="L89" i="1"/>
  <c r="K89" i="1"/>
  <c r="J89" i="1"/>
  <c r="I89" i="1"/>
  <c r="H89" i="1"/>
  <c r="G89" i="1"/>
  <c r="F89" i="1"/>
  <c r="S88" i="1"/>
  <c r="S87" i="1"/>
  <c r="R79" i="1"/>
  <c r="N79" i="1"/>
  <c r="M79" i="1"/>
  <c r="L79" i="1"/>
  <c r="K79" i="1"/>
  <c r="J79" i="1"/>
  <c r="I79" i="1"/>
  <c r="H79" i="1"/>
  <c r="G79" i="1"/>
  <c r="F79" i="1"/>
  <c r="R71" i="1"/>
  <c r="N71" i="1"/>
  <c r="M71" i="1"/>
  <c r="L71" i="1"/>
  <c r="K71" i="1"/>
  <c r="J71" i="1"/>
  <c r="H71" i="1"/>
  <c r="G71" i="1"/>
  <c r="F71" i="1"/>
  <c r="S79" i="1" l="1"/>
  <c r="S89" i="1"/>
  <c r="J122" i="1"/>
  <c r="L122" i="1"/>
  <c r="F122" i="1"/>
  <c r="E127" i="1"/>
  <c r="E158" i="1" s="1"/>
  <c r="N122" i="1"/>
  <c r="K122" i="1"/>
  <c r="I71" i="1"/>
  <c r="S71" i="1" s="1"/>
  <c r="G122" i="1"/>
  <c r="H122" i="1"/>
  <c r="M122" i="1"/>
  <c r="R122" i="1"/>
  <c r="S122" i="1" l="1"/>
  <c r="S124" i="1" s="1"/>
  <c r="S160" i="1" s="1"/>
  <c r="F127" i="1"/>
  <c r="F158" i="1" s="1"/>
  <c r="I122" i="1"/>
  <c r="E7" i="1"/>
  <c r="E22" i="1" l="1"/>
  <c r="E124" i="1" s="1"/>
  <c r="E160" i="1" s="1"/>
  <c r="G127" i="1"/>
  <c r="G158" i="1" s="1"/>
  <c r="H127" i="1" l="1"/>
  <c r="F7" i="1"/>
  <c r="F22" i="1" s="1"/>
  <c r="F124" i="1" s="1"/>
  <c r="G7" i="1" s="1"/>
  <c r="G22" i="1" s="1"/>
  <c r="G124" i="1" s="1"/>
  <c r="G160" i="1" s="1"/>
  <c r="H158" i="1" l="1"/>
  <c r="I127" i="1" s="1"/>
  <c r="I158" i="1" s="1"/>
  <c r="F160" i="1"/>
  <c r="H7" i="1"/>
  <c r="H22" i="1" s="1"/>
  <c r="H124" i="1" s="1"/>
  <c r="H160" i="1" l="1"/>
  <c r="J127" i="1"/>
  <c r="J158" i="1" s="1"/>
  <c r="I7" i="1"/>
  <c r="I22" i="1" s="1"/>
  <c r="I124" i="1" s="1"/>
  <c r="J7" i="1" l="1"/>
  <c r="J22" i="1" s="1"/>
  <c r="J124" i="1" s="1"/>
  <c r="I160" i="1"/>
  <c r="K127" i="1"/>
  <c r="K158" i="1" s="1"/>
  <c r="L127" i="1" l="1"/>
  <c r="L158" i="1" s="1"/>
  <c r="K7" i="1"/>
  <c r="K22" i="1" s="1"/>
  <c r="K124" i="1" s="1"/>
  <c r="J160" i="1"/>
  <c r="M127" i="1" l="1"/>
  <c r="M158" i="1" s="1"/>
  <c r="K160" i="1"/>
  <c r="L7" i="1"/>
  <c r="L22" i="1" s="1"/>
  <c r="L124" i="1" s="1"/>
  <c r="N127" i="1" l="1"/>
  <c r="N158" i="1" s="1"/>
  <c r="O127" i="1" s="1"/>
  <c r="L160" i="1"/>
  <c r="M7" i="1"/>
  <c r="M22" i="1" s="1"/>
  <c r="M124" i="1" s="1"/>
  <c r="R127" i="1" l="1"/>
  <c r="R158" i="1" s="1"/>
  <c r="N7" i="1"/>
  <c r="N22" i="1" s="1"/>
  <c r="N124" i="1" s="1"/>
  <c r="M160" i="1"/>
  <c r="N160" i="1" l="1"/>
  <c r="O7" i="1"/>
  <c r="O160" i="1" s="1"/>
  <c r="R7" i="1"/>
  <c r="R22" i="1" s="1"/>
  <c r="R124" i="1" l="1"/>
  <c r="R160" i="1" s="1"/>
  <c r="V127" i="1" l="1"/>
  <c r="V131" i="1" s="1"/>
</calcChain>
</file>

<file path=xl/sharedStrings.xml><?xml version="1.0" encoding="utf-8"?>
<sst xmlns="http://schemas.openxmlformats.org/spreadsheetml/2006/main" count="319" uniqueCount="311">
  <si>
    <t>PENANG GLOBAL TOURISM SDN BHD</t>
  </si>
  <si>
    <t>CIMB BANK BHD</t>
  </si>
  <si>
    <t>Acc Code</t>
  </si>
  <si>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</si>
  <si>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</si>
  <si>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</si>
  <si>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</si>
  <si>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</si>
  <si>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</si>
  <si>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</si>
  <si>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</si>
  <si>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</si>
  <si>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</si>
  <si>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</si>
  <si>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DEC</t>
  </si>
  <si>
    <t>BALANCE B/F</t>
  </si>
  <si>
    <t>ADD : RECEIPTS</t>
  </si>
  <si>
    <t>8001/000</t>
  </si>
  <si>
    <t>8000/000</t>
  </si>
  <si>
    <t>OTHER INCOMES</t>
  </si>
  <si>
    <t>8002/000</t>
  </si>
  <si>
    <t>MISC INCOMES</t>
  </si>
  <si>
    <t>3100/001</t>
  </si>
  <si>
    <t>OTHER DEBTOR</t>
  </si>
  <si>
    <t>OTHER RECEIVABLE</t>
  </si>
  <si>
    <t xml:space="preserve">                                                               </t>
  </si>
  <si>
    <t>2010/000</t>
  </si>
  <si>
    <t>COMPUTER</t>
  </si>
  <si>
    <t>2020/100</t>
  </si>
  <si>
    <t>OFFICE EQUIPMENT</t>
  </si>
  <si>
    <t>2030/100</t>
  </si>
  <si>
    <t>FURNITURE &amp; FITTINGS</t>
  </si>
  <si>
    <t>2040/000</t>
  </si>
  <si>
    <t>SOFTWARE</t>
  </si>
  <si>
    <t>2050/100</t>
  </si>
  <si>
    <t>MOTOR VEHICLE</t>
  </si>
  <si>
    <t>2070/100</t>
  </si>
  <si>
    <t>ELECTRICAL INSTALLATION</t>
  </si>
  <si>
    <t>OFFICE RENOVATION</t>
  </si>
  <si>
    <t>3020/000</t>
  </si>
  <si>
    <t>PETTY CASH</t>
  </si>
  <si>
    <t>3300/000</t>
  </si>
  <si>
    <t>DEPOSITS</t>
  </si>
  <si>
    <t>3400/000</t>
  </si>
  <si>
    <t>PREPAYMENTS</t>
  </si>
  <si>
    <t>9001/000</t>
  </si>
  <si>
    <t xml:space="preserve">SALARY            </t>
  </si>
  <si>
    <t>9002/000</t>
  </si>
  <si>
    <t xml:space="preserve">ALLOWANCE                          </t>
  </si>
  <si>
    <t>9003/000</t>
  </si>
  <si>
    <t>9004/000</t>
  </si>
  <si>
    <t xml:space="preserve">EPF                                                   </t>
  </si>
  <si>
    <t>9005/000</t>
  </si>
  <si>
    <t xml:space="preserve">SOCSO                               </t>
  </si>
  <si>
    <t>9006/000</t>
  </si>
  <si>
    <t xml:space="preserve">MEDICAL FEE                    </t>
  </si>
  <si>
    <t>9007/000</t>
  </si>
  <si>
    <t xml:space="preserve">OVERTIME                                    </t>
  </si>
  <si>
    <t>9008/000</t>
  </si>
  <si>
    <t xml:space="preserve">INSURANCE                           </t>
  </si>
  <si>
    <t>9009/000</t>
  </si>
  <si>
    <t xml:space="preserve">STAFF INCOME TAX (PCB)                   </t>
  </si>
  <si>
    <t>9010/000</t>
  </si>
  <si>
    <t xml:space="preserve">GRATUITY                                      </t>
  </si>
  <si>
    <t>9011/000</t>
  </si>
  <si>
    <t>PTPTN</t>
  </si>
  <si>
    <t>9013/000</t>
  </si>
  <si>
    <t xml:space="preserve">TRAINEE &amp; TRAINER ALLOWANCE                                   </t>
  </si>
  <si>
    <t>9014/000</t>
  </si>
  <si>
    <t xml:space="preserve">MILEAGE/TOLL CLAIMS/PETROL                     </t>
  </si>
  <si>
    <t>9015/000</t>
  </si>
  <si>
    <t xml:space="preserve">LOCAL TRAVEL                                          </t>
  </si>
  <si>
    <t>9016/000</t>
  </si>
  <si>
    <t>TRAINING &amp; DEVELOPMENT</t>
  </si>
  <si>
    <t>9017/000</t>
  </si>
  <si>
    <t>STAFF UNIFORM</t>
  </si>
  <si>
    <t>9018/000</t>
  </si>
  <si>
    <t>TEAMBUILDING &amp; OTHERS</t>
  </si>
  <si>
    <t>9101/000</t>
  </si>
  <si>
    <t xml:space="preserve">TELEPHONE /EMAILS/FAX              </t>
  </si>
  <si>
    <t>9102/000</t>
  </si>
  <si>
    <t xml:space="preserve">POSTAGE &amp; COURIER                                     </t>
  </si>
  <si>
    <t>9103/000</t>
  </si>
  <si>
    <t xml:space="preserve">OFFICE RENTAL                                           </t>
  </si>
  <si>
    <t>9105/000</t>
  </si>
  <si>
    <t xml:space="preserve">STATIONERY &amp; SUPPLIES                                     </t>
  </si>
  <si>
    <t>9106/000</t>
  </si>
  <si>
    <t xml:space="preserve">PHOTOSTATING &amp; OTHERS/PHOTOGRAPHY    </t>
  </si>
  <si>
    <t>9107/000</t>
  </si>
  <si>
    <t xml:space="preserve">NEWSPAPER /BOOKS                                        </t>
  </si>
  <si>
    <t>9108/000</t>
  </si>
  <si>
    <t xml:space="preserve">OFFICE UPKEEP &amp; EXPENSES                                  </t>
  </si>
  <si>
    <t>9109/000</t>
  </si>
  <si>
    <t xml:space="preserve">REFRESHMENT / FOOD                                     </t>
  </si>
  <si>
    <t>9110/000</t>
  </si>
  <si>
    <t xml:space="preserve">MEETING EXPENSES                                                   </t>
  </si>
  <si>
    <t>9111/000</t>
  </si>
  <si>
    <t xml:space="preserve">UPKEEP OF M/VEHICLE                                      </t>
  </si>
  <si>
    <t>9112/000</t>
  </si>
  <si>
    <t>MISC EXPENSES</t>
  </si>
  <si>
    <t>9113/000</t>
  </si>
  <si>
    <t>ELETRICITY &amp; WATER</t>
  </si>
  <si>
    <t>9115/000</t>
  </si>
  <si>
    <t xml:space="preserve">ADVERTISEMENT - VACANCY  </t>
  </si>
  <si>
    <t>9201/001</t>
  </si>
  <si>
    <t>ADVERTISEMENT - MAGAZINE</t>
  </si>
  <si>
    <t>9201/003</t>
  </si>
  <si>
    <t>ADVERTISMENT - BILLBOARDS/BUS WRAP/CUBE</t>
  </si>
  <si>
    <t>9202/000</t>
  </si>
  <si>
    <t xml:space="preserve">PRINTING OF PUBLICATION/BROCHURES      </t>
  </si>
  <si>
    <t>9203/000</t>
  </si>
  <si>
    <t xml:space="preserve">DVD DUPLICATION     </t>
  </si>
  <si>
    <t>VIDEO PRODUCTION</t>
  </si>
  <si>
    <t>9204/000</t>
  </si>
  <si>
    <t xml:space="preserve">SOUVENIRS/GIFTS                                                </t>
  </si>
  <si>
    <t>9206/000</t>
  </si>
  <si>
    <t xml:space="preserve">BANNER/STREAMERS &amp; ARTWORK         </t>
  </si>
  <si>
    <t>9207/000</t>
  </si>
  <si>
    <t>9208/000</t>
  </si>
  <si>
    <t xml:space="preserve">DEPRECIATION OF FIXED ASSETS                 </t>
  </si>
  <si>
    <t>9209/000</t>
  </si>
  <si>
    <t>9212/000</t>
  </si>
  <si>
    <t xml:space="preserve">TOURISM MEDIA CAMPAIGN  </t>
  </si>
  <si>
    <t>9213/000</t>
  </si>
  <si>
    <t>PHOTO/VIDEO ARCHIVING</t>
  </si>
  <si>
    <t>9215/000</t>
  </si>
  <si>
    <t>DEV. OF PGT WEBSITE</t>
  </si>
  <si>
    <t>9218/000</t>
  </si>
  <si>
    <t>PUBLICITY FOR EVENTS</t>
  </si>
  <si>
    <t>9221/000</t>
  </si>
  <si>
    <t>TACTICAL CAMPAIGN</t>
  </si>
  <si>
    <t>9224/000</t>
  </si>
  <si>
    <t>9300/000</t>
  </si>
  <si>
    <t xml:space="preserve">HOSTING OF EVENTS                                         </t>
  </si>
  <si>
    <t>9400/000</t>
  </si>
  <si>
    <t xml:space="preserve">TOURISM PROMOTION                     </t>
  </si>
  <si>
    <t>9501/000</t>
  </si>
  <si>
    <t xml:space="preserve">AUDIT FEE                                                              </t>
  </si>
  <si>
    <t>9502/000</t>
  </si>
  <si>
    <t xml:space="preserve">ACCOUNTING FEE                                          </t>
  </si>
  <si>
    <t>9503/000</t>
  </si>
  <si>
    <t xml:space="preserve">SECRETARIAL FEE                                           </t>
  </si>
  <si>
    <t>9504/000</t>
  </si>
  <si>
    <t xml:space="preserve">I/TAX CONSULTANCY FEE                              </t>
  </si>
  <si>
    <t>9601/000</t>
  </si>
  <si>
    <t xml:space="preserve">BANK CHARGES                                           </t>
  </si>
  <si>
    <t>9602/000</t>
  </si>
  <si>
    <t xml:space="preserve">FILING FEE                                                        </t>
  </si>
  <si>
    <t>9604/000</t>
  </si>
  <si>
    <t>GAIN/LOSS OF FOREX EXCHANGE</t>
  </si>
  <si>
    <t>LEGAL &amp; PROFESSIONAL FEE</t>
  </si>
  <si>
    <t>LICENSE FEE</t>
  </si>
  <si>
    <t>4200/000</t>
  </si>
  <si>
    <t>9201/005</t>
  </si>
  <si>
    <t>ADVERTISMENT - OUTDOOR</t>
  </si>
  <si>
    <t>DEPOSITS (REFUND)</t>
  </si>
  <si>
    <t>3200/000</t>
  </si>
  <si>
    <t>ADVERTISMENT - RADIO</t>
  </si>
  <si>
    <t>9116/000</t>
  </si>
  <si>
    <t>TAXATION</t>
  </si>
  <si>
    <t>9222/000</t>
  </si>
  <si>
    <t>TOURISM SURVEY</t>
  </si>
  <si>
    <t>COPYWRITTING/TRANSLATION</t>
  </si>
  <si>
    <t>CASH IN HAND - SALES (BANK IN TO CIMB A/C)</t>
  </si>
  <si>
    <t>ADVERTISMENT - SOCIAL MEDIA</t>
  </si>
  <si>
    <t>ANNUAL DINNER</t>
  </si>
  <si>
    <t>INTEREST RECEIVED</t>
  </si>
  <si>
    <t>OTHER CREDITORS (PAYMENT ON BEHALF)</t>
  </si>
  <si>
    <t xml:space="preserve">BALANCE C/F </t>
  </si>
  <si>
    <t>TOTAL
(RM)</t>
  </si>
  <si>
    <t>STATE TOURISM - TOURISM PROMOTION</t>
  </si>
  <si>
    <t xml:space="preserve">DEV. OF MOBILE APPLICATION                  </t>
  </si>
  <si>
    <t>ALLOWANCE - BOD</t>
  </si>
  <si>
    <t>BALANCE</t>
  </si>
  <si>
    <t xml:space="preserve">            WITHDRAWAL OF STMMD</t>
  </si>
  <si>
    <t xml:space="preserve"> - PLACEMENT OF STMMD</t>
  </si>
  <si>
    <t>EBUZZ E-MARKETING SUBCRIPTION</t>
  </si>
  <si>
    <t>9117/000</t>
  </si>
  <si>
    <t xml:space="preserve">TRADE MARK </t>
  </si>
  <si>
    <t xml:space="preserve"> - </t>
  </si>
  <si>
    <t>GRANT FROM GOVERNMENT (2017)</t>
  </si>
  <si>
    <t>PLACEMENT OF STMMD</t>
  </si>
  <si>
    <t xml:space="preserve"> - TACTICAL CAMPAIGN &amp; TRADE SHOW - CHINA</t>
  </si>
  <si>
    <t>TRANSFER FROM OTHER BANK A/C</t>
  </si>
  <si>
    <t xml:space="preserve">WITHDRAW OF STMMD </t>
  </si>
  <si>
    <t xml:space="preserve">CREDITORS </t>
  </si>
  <si>
    <t>AMOUNT OWING TO PDC PREMIER</t>
  </si>
  <si>
    <t xml:space="preserve">LESS : </t>
  </si>
  <si>
    <t>TOTAL RECEIPTS</t>
  </si>
  <si>
    <t>CAPEX</t>
  </si>
  <si>
    <t>OTHERS</t>
  </si>
  <si>
    <t>OPERATING EXPENSES</t>
  </si>
  <si>
    <t>ASEAN PACIFIC ECONOMIC MEETING (PAYMENT ON BEHALF)</t>
  </si>
  <si>
    <t>LESS :</t>
  </si>
  <si>
    <t>PROJECTS</t>
  </si>
  <si>
    <t>PROVISIONAL</t>
  </si>
  <si>
    <t>Note</t>
  </si>
  <si>
    <t>Notes:</t>
  </si>
  <si>
    <t>No.</t>
  </si>
  <si>
    <t>Remarks</t>
  </si>
  <si>
    <t>Descriptions</t>
  </si>
  <si>
    <r>
      <t xml:space="preserve">PENANG GLOBAL TOURISM SDN BHD </t>
    </r>
    <r>
      <rPr>
        <b/>
        <sz val="12"/>
        <rFont val="Century Gothic"/>
        <family val="2"/>
      </rPr>
      <t>(CIMB BANK BERHAD)</t>
    </r>
  </si>
  <si>
    <t>RM</t>
  </si>
  <si>
    <t>Details of Expenditure</t>
  </si>
  <si>
    <t>Cash available in Bank</t>
  </si>
  <si>
    <t>Shortfall</t>
  </si>
  <si>
    <t>ADMINISTRATIVE COSTS</t>
  </si>
  <si>
    <t xml:space="preserve">BANTUAN KEWANGAN KHAS            </t>
  </si>
  <si>
    <t>BALANCE (PGT'S GRANT)</t>
  </si>
  <si>
    <t>BALANCE (HOTEL FEE)</t>
  </si>
  <si>
    <t>GRANT - HOTEL FEE</t>
  </si>
  <si>
    <t>ADD : RECEIPTS (HOTEL FEE)</t>
  </si>
  <si>
    <t>FORECAST</t>
  </si>
  <si>
    <t xml:space="preserve">CASH FLOW STATEMENT FOR 2018 </t>
  </si>
  <si>
    <t>OTHER CREDITORS &amp; ACCRUALS (2017) - PGT</t>
  </si>
  <si>
    <t>GRANT FROM GOVERNMENT (2018)</t>
  </si>
  <si>
    <t xml:space="preserve">BROCHURE DISTRIBUTION FEE                                 </t>
  </si>
  <si>
    <t xml:space="preserve"> - PENANG INTERNATIONAL WEDDING EXPO</t>
  </si>
  <si>
    <t xml:space="preserve"> - HOT AIR BALLOON</t>
  </si>
  <si>
    <t xml:space="preserve">SOCSO (EIS)                </t>
  </si>
  <si>
    <t xml:space="preserve">            SPONSORSHIP</t>
  </si>
  <si>
    <t xml:space="preserve"> - MINI HOT AIR BALLOON</t>
  </si>
  <si>
    <t>PROVISION FOR TAXATION</t>
  </si>
  <si>
    <t>E-COUPON</t>
  </si>
  <si>
    <t>9219/002</t>
  </si>
  <si>
    <t>ACTUAL</t>
  </si>
  <si>
    <t xml:space="preserve"> - PENANG INTERNATIONAL FOOD FESTIVAL</t>
  </si>
  <si>
    <t xml:space="preserve"> - ITB ASIA TRADESHOW</t>
  </si>
  <si>
    <t xml:space="preserve"> - PENANG FAIR @ HCM</t>
  </si>
  <si>
    <t xml:space="preserve"> - PENANG CENTRE OF EDUCATION TOURISM</t>
  </si>
  <si>
    <t xml:space="preserve"> - PENANG CENTRE OF MEDICAL TOURISM</t>
  </si>
  <si>
    <t>Tourism Media Campaign</t>
  </si>
  <si>
    <t>Hosting of Events</t>
  </si>
  <si>
    <t>Tactical Campaign</t>
  </si>
  <si>
    <t xml:space="preserve"> - PENANG STREET FOOD FESTIVAL</t>
  </si>
  <si>
    <t xml:space="preserve"> - HARI RAYA CELEBRATION</t>
  </si>
  <si>
    <t xml:space="preserve"> - PATA TRAVEL MART</t>
  </si>
  <si>
    <t>TOTAL (PGTSB)</t>
  </si>
  <si>
    <t>TOTAL (HOTEL FEE)</t>
  </si>
  <si>
    <t>Dec</t>
  </si>
  <si>
    <t>Cash in Bank as of 1/12/2018</t>
  </si>
  <si>
    <t>(-) Expenses to be paid in Dec (Details refer to Cash Flow Statement )</t>
  </si>
  <si>
    <t>Administrative costs - Dec</t>
  </si>
  <si>
    <t>Capex &amp; Other Expenses - Dec</t>
  </si>
  <si>
    <t>Operating Expenses - Dec</t>
  </si>
  <si>
    <t>Motor Vehicle</t>
  </si>
  <si>
    <t>Company Car</t>
  </si>
  <si>
    <t>Nissan Serena MPV</t>
  </si>
  <si>
    <t>Singapore Media Campaign</t>
  </si>
  <si>
    <t>Europe/US Media Campaign</t>
  </si>
  <si>
    <t xml:space="preserve">Thailand Media Campaign </t>
  </si>
  <si>
    <t>Indonesia Media Campaign</t>
  </si>
  <si>
    <t>Australia Media Campaign</t>
  </si>
  <si>
    <t>Silverkris In-flight Magazine</t>
  </si>
  <si>
    <t>Qatar In-flight Magazine</t>
  </si>
  <si>
    <t>Thai Smile In-flight Magazine</t>
  </si>
  <si>
    <t>Citilink In-flight Magazine</t>
  </si>
  <si>
    <t>Qantas In-flight Magazine</t>
  </si>
  <si>
    <t>Tactical Campaign - Wholesaler</t>
  </si>
  <si>
    <t>Hong Kong - Tactical Campaign B2B</t>
  </si>
  <si>
    <t>Taiwan - Tactical Campaign B2B</t>
  </si>
  <si>
    <t>Indonesia - Tactical Campaign</t>
  </si>
  <si>
    <t>Thailand - AA Thailand TV &amp; Media Campaign</t>
  </si>
  <si>
    <t>Korea - Content Marketing</t>
  </si>
  <si>
    <t xml:space="preserve">Provisional </t>
  </si>
  <si>
    <t>Partnership campaign with MAS Kingdom &amp; Europe</t>
  </si>
  <si>
    <t xml:space="preserve">AA HK &amp; Macau Joint Promotion Campaign </t>
  </si>
  <si>
    <t>TW Tactical with Wholesaler Travel Agent</t>
  </si>
  <si>
    <t>Partnership campaign with AirAsia Indonesia</t>
  </si>
  <si>
    <t xml:space="preserve">Media Campaign with AirAsia Thailand &amp; TM </t>
  </si>
  <si>
    <t>Modetour Content Marketing Campaign</t>
  </si>
  <si>
    <t>Tourism Survey</t>
  </si>
  <si>
    <t>USM Toursim Survey for Q2, Q3 &amp; Q4</t>
  </si>
  <si>
    <t xml:space="preserve">FAM Trip </t>
  </si>
  <si>
    <t>Lunch/Dinner hosting</t>
  </si>
  <si>
    <t>Last Fri, Sat &amp; Sun for the month (12 months)</t>
  </si>
  <si>
    <t xml:space="preserve">Heritage walk &amp; tour / Car Free Day Event </t>
  </si>
  <si>
    <t>Welcoming reception</t>
  </si>
  <si>
    <t xml:space="preserve">Welcomng - Trade Shows / Special Sponsorship Arrengement </t>
  </si>
  <si>
    <t>PGT Networking with Tourism Players</t>
  </si>
  <si>
    <t>Familiazation Trip for Travel Agent/Media &amp; etc</t>
  </si>
  <si>
    <t xml:space="preserve">Lunch dinner hosting </t>
  </si>
  <si>
    <t>Monthly event</t>
  </si>
  <si>
    <t>Weekly heritage tour for tourists</t>
  </si>
  <si>
    <t>Welcoming reception for Cruises</t>
  </si>
  <si>
    <t>For Cruises/Inaugural Flight</t>
  </si>
  <si>
    <t>PGT Monthly Networking with Tourism Players</t>
  </si>
  <si>
    <t>(+) Withdrawal of STMMD</t>
  </si>
  <si>
    <t xml:space="preserve"> - HOT AIR BALLOON 2019</t>
  </si>
  <si>
    <t xml:space="preserve"> - QATAR MARKETING CAMPAIGN</t>
  </si>
  <si>
    <t xml:space="preserve"> - CHINA AIRLINES MARKETING CAMPAIGN</t>
  </si>
  <si>
    <t xml:space="preserve"> - CHINA SOCIAL MEDIA</t>
  </si>
  <si>
    <t>ACCRUAL</t>
  </si>
  <si>
    <t>Over estimate</t>
  </si>
  <si>
    <t>No claiming on annual check up</t>
  </si>
  <si>
    <t>Less KL Trip</t>
  </si>
  <si>
    <t>No Team building</t>
  </si>
  <si>
    <t>Less send brochure</t>
  </si>
  <si>
    <t>No repair during last 2 months</t>
  </si>
  <si>
    <t>No Annual dinner for 2018</t>
  </si>
  <si>
    <t>Postponed to Jan</t>
  </si>
  <si>
    <t>No Bus wrap</t>
  </si>
  <si>
    <t>Over Estimate</t>
  </si>
  <si>
    <t>Website revamp on hold</t>
  </si>
  <si>
    <t>Less publicity due to 10 days 3 festival</t>
  </si>
  <si>
    <t>Over Estimate - AA Indonesia</t>
  </si>
  <si>
    <t>Not much ad-hoc copywriting in Dec</t>
  </si>
  <si>
    <t>Over estimate on FAMs, Wecoming Reception &amp; LFSS</t>
  </si>
  <si>
    <t>Over estimate on JTB tactical &amp; Japan Seminar</t>
  </si>
  <si>
    <t>Accrual for 2018</t>
  </si>
  <si>
    <t>(+) Other Receivable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</si>
</sst>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* #,##0.000_);_(* \(#,##0.000\);_(* &quot;-&quot;??_);_(@_)"/>
  </numFmts>
  <fonts count="25">
    <font>
      <sz val="12"/>
      <name val="宋体"/>
      <charset val="134"/>
    </font>
    <font>
      <sz val="11"/>
      <color theme="1"/>
      <name val="Calibri"/>
      <family val="2"/>
      <scheme val="minor"/>
    </font>
    <font>
      <sz val="12"/>
      <name val="宋体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9"/>
      <name val="Times New Roman"/>
      <family val="1"/>
    </font>
    <font>
      <b/>
      <u/>
      <sz val="10"/>
      <name val="Times New Roman"/>
      <family val="1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name val="Times New Roman"/>
      <family val="1"/>
    </font>
    <font>
      <sz val="12"/>
      <name val="Times New Roman"/>
      <family val="1"/>
    </font>
    <font>
      <b/>
      <sz val="10"/>
      <name val="Century Gothic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1"/>
      <name val="Calibri"/>
      <family val="2"/>
      <scheme val="minor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0" fontId="1" fillId="0" borderId="0"/>
    <xf numFmtId="43" fontId="1" fillId="0" borderId="0" applyFont="0" applyFill="0" applyBorder="0" applyAlignment="0" applyProtection="0"/>
  </cellStyleXfs>
  <cellXfs count="150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3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 vertical="center"/>
    </xf>
    <xf numFmtId="3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39" fontId="4" fillId="0" borderId="0" xfId="0" applyNumberFormat="1" applyFont="1" applyFill="1" applyBorder="1" applyAlignment="1">
      <alignment horizontal="center"/>
    </xf>
    <xf numFmtId="0" fontId="3" fillId="0" borderId="2" xfId="0" applyFont="1" applyFill="1" applyBorder="1"/>
    <xf numFmtId="0" fontId="4" fillId="0" borderId="2" xfId="0" applyFont="1" applyFill="1" applyBorder="1"/>
    <xf numFmtId="0" fontId="5" fillId="0" borderId="2" xfId="0" applyFont="1" applyFill="1" applyBorder="1"/>
    <xf numFmtId="0" fontId="3" fillId="0" borderId="3" xfId="0" applyFont="1" applyFill="1" applyBorder="1"/>
    <xf numFmtId="0" fontId="3" fillId="0" borderId="0" xfId="0" applyFont="1" applyFill="1" applyBorder="1" applyAlignment="1">
      <alignment vertical="center"/>
    </xf>
    <xf numFmtId="39" fontId="3" fillId="0" borderId="0" xfId="0" applyNumberFormat="1" applyFont="1" applyFill="1" applyBorder="1" applyAlignment="1">
      <alignment vertical="center"/>
    </xf>
    <xf numFmtId="164" fontId="3" fillId="0" borderId="0" xfId="1" applyNumberFormat="1" applyFont="1" applyFill="1" applyBorder="1"/>
    <xf numFmtId="164" fontId="4" fillId="0" borderId="5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/>
    </xf>
    <xf numFmtId="164" fontId="3" fillId="0" borderId="2" xfId="1" applyNumberFormat="1" applyFont="1" applyFill="1" applyBorder="1"/>
    <xf numFmtId="164" fontId="4" fillId="0" borderId="2" xfId="1" applyNumberFormat="1" applyFont="1" applyFill="1" applyBorder="1"/>
    <xf numFmtId="164" fontId="3" fillId="0" borderId="3" xfId="1" applyNumberFormat="1" applyFont="1" applyFill="1" applyBorder="1"/>
    <xf numFmtId="164" fontId="3" fillId="0" borderId="2" xfId="1" applyNumberFormat="1" applyFont="1" applyFill="1" applyBorder="1" applyAlignment="1">
      <alignment horizontal="right"/>
    </xf>
    <xf numFmtId="164" fontId="3" fillId="2" borderId="4" xfId="1" applyNumberFormat="1" applyFont="1" applyFill="1" applyBorder="1" applyAlignment="1">
      <alignment vertical="center"/>
    </xf>
    <xf numFmtId="164" fontId="3" fillId="0" borderId="6" xfId="1" applyNumberFormat="1" applyFont="1" applyFill="1" applyBorder="1"/>
    <xf numFmtId="164" fontId="3" fillId="0" borderId="2" xfId="0" applyNumberFormat="1" applyFont="1" applyBorder="1"/>
    <xf numFmtId="0" fontId="10" fillId="0" borderId="0" xfId="0" applyFont="1"/>
    <xf numFmtId="0" fontId="11" fillId="0" borderId="0" xfId="0" applyFont="1"/>
    <xf numFmtId="0" fontId="3" fillId="0" borderId="2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164" fontId="3" fillId="0" borderId="3" xfId="1" applyNumberFormat="1" applyFont="1" applyFill="1" applyBorder="1" applyAlignment="1">
      <alignment horizontal="right"/>
    </xf>
    <xf numFmtId="164" fontId="3" fillId="0" borderId="8" xfId="1" applyNumberFormat="1" applyFont="1" applyFill="1" applyBorder="1"/>
    <xf numFmtId="0" fontId="7" fillId="3" borderId="2" xfId="0" applyFont="1" applyFill="1" applyBorder="1"/>
    <xf numFmtId="0" fontId="3" fillId="3" borderId="2" xfId="0" applyFont="1" applyFill="1" applyBorder="1"/>
    <xf numFmtId="164" fontId="3" fillId="3" borderId="2" xfId="1" applyNumberFormat="1" applyFont="1" applyFill="1" applyBorder="1"/>
    <xf numFmtId="164" fontId="3" fillId="3" borderId="2" xfId="1" applyNumberFormat="1" applyFont="1" applyFill="1" applyBorder="1" applyAlignment="1">
      <alignment horizontal="right"/>
    </xf>
    <xf numFmtId="164" fontId="4" fillId="3" borderId="2" xfId="1" applyNumberFormat="1" applyFont="1" applyFill="1" applyBorder="1"/>
    <xf numFmtId="0" fontId="4" fillId="3" borderId="2" xfId="0" applyFont="1" applyFill="1" applyBorder="1"/>
    <xf numFmtId="164" fontId="3" fillId="3" borderId="2" xfId="0" applyNumberFormat="1" applyFont="1" applyFill="1" applyBorder="1"/>
    <xf numFmtId="0" fontId="3" fillId="3" borderId="2" xfId="0" applyFont="1" applyFill="1" applyBorder="1" applyAlignment="1">
      <alignment horizontal="right"/>
    </xf>
    <xf numFmtId="164" fontId="3" fillId="3" borderId="3" xfId="1" applyNumberFormat="1" applyFont="1" applyFill="1" applyBorder="1"/>
    <xf numFmtId="164" fontId="10" fillId="0" borderId="0" xfId="1" applyNumberFormat="1" applyFont="1"/>
    <xf numFmtId="164" fontId="10" fillId="0" borderId="0" xfId="1" applyNumberFormat="1" applyFont="1" applyBorder="1"/>
    <xf numFmtId="43" fontId="10" fillId="0" borderId="0" xfId="1" applyFont="1"/>
    <xf numFmtId="164" fontId="3" fillId="0" borderId="2" xfId="0" applyNumberFormat="1" applyFont="1" applyFill="1" applyBorder="1"/>
    <xf numFmtId="0" fontId="7" fillId="0" borderId="2" xfId="0" applyNumberFormat="1" applyFont="1" applyFill="1" applyBorder="1" applyAlignment="1">
      <alignment vertical="top"/>
    </xf>
    <xf numFmtId="0" fontId="13" fillId="0" borderId="2" xfId="0" applyFont="1" applyFill="1" applyBorder="1"/>
    <xf numFmtId="0" fontId="7" fillId="0" borderId="2" xfId="0" applyFont="1" applyFill="1" applyBorder="1"/>
    <xf numFmtId="0" fontId="13" fillId="0" borderId="2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wrapText="1"/>
    </xf>
    <xf numFmtId="164" fontId="4" fillId="0" borderId="12" xfId="1" applyNumberFormat="1" applyFont="1" applyFill="1" applyBorder="1"/>
    <xf numFmtId="164" fontId="14" fillId="0" borderId="0" xfId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39" fontId="4" fillId="0" borderId="0" xfId="0" applyNumberFormat="1" applyFont="1" applyFill="1" applyBorder="1"/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164" fontId="10" fillId="0" borderId="13" xfId="1" applyNumberFormat="1" applyFont="1" applyBorder="1"/>
    <xf numFmtId="0" fontId="1" fillId="0" borderId="0" xfId="4"/>
    <xf numFmtId="0" fontId="17" fillId="0" borderId="0" xfId="4" applyFont="1"/>
    <xf numFmtId="0" fontId="19" fillId="0" borderId="11" xfId="4" applyFont="1" applyBorder="1" applyAlignment="1">
      <alignment vertical="center"/>
    </xf>
    <xf numFmtId="0" fontId="20" fillId="0" borderId="9" xfId="4" applyFont="1" applyBorder="1" applyAlignment="1">
      <alignment vertical="center"/>
    </xf>
    <xf numFmtId="0" fontId="20" fillId="0" borderId="0" xfId="4" applyFont="1" applyAlignment="1">
      <alignment vertical="center"/>
    </xf>
    <xf numFmtId="0" fontId="21" fillId="0" borderId="14" xfId="4" applyFont="1" applyBorder="1"/>
    <xf numFmtId="0" fontId="21" fillId="0" borderId="15" xfId="4" applyFont="1" applyBorder="1"/>
    <xf numFmtId="0" fontId="21" fillId="0" borderId="0" xfId="4" applyFont="1"/>
    <xf numFmtId="0" fontId="21" fillId="0" borderId="16" xfId="4" applyFont="1" applyBorder="1"/>
    <xf numFmtId="0" fontId="21" fillId="0" borderId="0" xfId="4" applyFont="1" applyBorder="1"/>
    <xf numFmtId="0" fontId="18" fillId="0" borderId="16" xfId="4" applyFont="1" applyBorder="1"/>
    <xf numFmtId="0" fontId="18" fillId="0" borderId="0" xfId="4" applyFont="1" applyBorder="1" applyAlignment="1">
      <alignment vertical="center"/>
    </xf>
    <xf numFmtId="0" fontId="18" fillId="0" borderId="16" xfId="4" applyFont="1" applyBorder="1" applyAlignment="1">
      <alignment vertical="center"/>
    </xf>
    <xf numFmtId="43" fontId="18" fillId="0" borderId="0" xfId="5" applyFont="1" applyBorder="1" applyAlignment="1">
      <alignment vertical="center"/>
    </xf>
    <xf numFmtId="0" fontId="18" fillId="0" borderId="7" xfId="4" applyFont="1" applyBorder="1"/>
    <xf numFmtId="0" fontId="21" fillId="0" borderId="13" xfId="4" applyFont="1" applyBorder="1" applyAlignment="1">
      <alignment vertical="center"/>
    </xf>
    <xf numFmtId="43" fontId="21" fillId="0" borderId="13" xfId="5" applyFont="1" applyBorder="1" applyAlignment="1">
      <alignment horizontal="center" vertical="center"/>
    </xf>
    <xf numFmtId="43" fontId="18" fillId="0" borderId="0" xfId="5" applyFont="1" applyBorder="1"/>
    <xf numFmtId="165" fontId="18" fillId="0" borderId="0" xfId="4" applyNumberFormat="1" applyFont="1" applyAlignment="1">
      <alignment vertical="center"/>
    </xf>
    <xf numFmtId="43" fontId="18" fillId="0" borderId="0" xfId="4" applyNumberFormat="1" applyFont="1" applyAlignment="1">
      <alignment vertical="center"/>
    </xf>
    <xf numFmtId="37" fontId="21" fillId="0" borderId="0" xfId="5" applyNumberFormat="1" applyFont="1" applyAlignment="1">
      <alignment horizontal="right"/>
    </xf>
    <xf numFmtId="164" fontId="18" fillId="0" borderId="6" xfId="5" applyNumberFormat="1" applyFont="1" applyBorder="1"/>
    <xf numFmtId="43" fontId="20" fillId="0" borderId="0" xfId="5" applyFont="1" applyAlignment="1">
      <alignment vertical="center"/>
    </xf>
    <xf numFmtId="43" fontId="21" fillId="0" borderId="0" xfId="5" applyFont="1"/>
    <xf numFmtId="43" fontId="18" fillId="0" borderId="0" xfId="5" applyFont="1" applyAlignment="1">
      <alignment vertical="center"/>
    </xf>
    <xf numFmtId="164" fontId="21" fillId="0" borderId="6" xfId="5" applyNumberFormat="1" applyFont="1" applyBorder="1"/>
    <xf numFmtId="164" fontId="21" fillId="0" borderId="18" xfId="5" applyNumberFormat="1" applyFont="1" applyBorder="1"/>
    <xf numFmtId="164" fontId="15" fillId="0" borderId="19" xfId="5" applyNumberFormat="1" applyFont="1" applyBorder="1" applyAlignment="1">
      <alignment vertical="center"/>
    </xf>
    <xf numFmtId="164" fontId="18" fillId="0" borderId="18" xfId="5" applyNumberFormat="1" applyFont="1" applyBorder="1"/>
    <xf numFmtId="164" fontId="18" fillId="0" borderId="0" xfId="5" applyNumberFormat="1" applyFont="1"/>
    <xf numFmtId="164" fontId="19" fillId="0" borderId="10" xfId="5" applyNumberFormat="1" applyFont="1" applyBorder="1" applyAlignment="1">
      <alignment horizontal="center" vertical="center"/>
    </xf>
    <xf numFmtId="43" fontId="21" fillId="0" borderId="0" xfId="4" applyNumberFormat="1" applyFont="1"/>
    <xf numFmtId="164" fontId="18" fillId="0" borderId="17" xfId="5" applyNumberFormat="1" applyFont="1" applyBorder="1"/>
    <xf numFmtId="164" fontId="12" fillId="0" borderId="0" xfId="1" applyNumberFormat="1" applyFont="1" applyAlignment="1">
      <alignment horizontal="center"/>
    </xf>
    <xf numFmtId="164" fontId="12" fillId="0" borderId="0" xfId="1" applyNumberFormat="1" applyFont="1" applyBorder="1"/>
    <xf numFmtId="0" fontId="10" fillId="0" borderId="0" xfId="0" applyFont="1" applyBorder="1" applyAlignment="1">
      <alignment wrapText="1"/>
    </xf>
    <xf numFmtId="0" fontId="10" fillId="0" borderId="0" xfId="0" applyFont="1" applyBorder="1"/>
    <xf numFmtId="164" fontId="4" fillId="0" borderId="2" xfId="0" applyNumberFormat="1" applyFont="1" applyFill="1" applyBorder="1"/>
    <xf numFmtId="43" fontId="0" fillId="0" borderId="0" xfId="0" applyNumberFormat="1"/>
    <xf numFmtId="0" fontId="10" fillId="0" borderId="0" xfId="1" applyNumberFormat="1" applyFont="1" applyBorder="1"/>
    <xf numFmtId="0" fontId="10" fillId="0" borderId="0" xfId="1" applyNumberFormat="1" applyFont="1" applyBorder="1" applyAlignment="1">
      <alignment horizontal="left"/>
    </xf>
    <xf numFmtId="0" fontId="10" fillId="0" borderId="0" xfId="1" applyNumberFormat="1" applyFont="1" applyBorder="1" applyAlignment="1">
      <alignment vertical="top"/>
    </xf>
    <xf numFmtId="0" fontId="22" fillId="0" borderId="0" xfId="1" applyNumberFormat="1" applyFont="1" applyBorder="1" applyAlignment="1">
      <alignment horizontal="left"/>
    </xf>
    <xf numFmtId="0" fontId="12" fillId="0" borderId="0" xfId="1" applyNumberFormat="1" applyFont="1" applyBorder="1" applyAlignment="1">
      <alignment horizontal="left"/>
    </xf>
    <xf numFmtId="164" fontId="10" fillId="0" borderId="0" xfId="0" applyNumberFormat="1" applyFont="1" applyBorder="1"/>
    <xf numFmtId="0" fontId="12" fillId="0" borderId="0" xfId="1" applyNumberFormat="1" applyFont="1" applyBorder="1" applyAlignment="1">
      <alignment vertical="top"/>
    </xf>
    <xf numFmtId="43" fontId="3" fillId="0" borderId="0" xfId="1" applyNumberFormat="1" applyFont="1" applyFill="1" applyBorder="1"/>
    <xf numFmtId="166" fontId="3" fillId="0" borderId="0" xfId="1" applyNumberFormat="1" applyFont="1" applyFill="1" applyBorder="1"/>
    <xf numFmtId="164" fontId="4" fillId="4" borderId="10" xfId="1" applyNumberFormat="1" applyFont="1" applyFill="1" applyBorder="1" applyAlignment="1">
      <alignment horizontal="center" vertical="center"/>
    </xf>
    <xf numFmtId="164" fontId="12" fillId="0" borderId="0" xfId="1" applyNumberFormat="1" applyFont="1" applyAlignment="1">
      <alignment horizontal="center"/>
    </xf>
    <xf numFmtId="164" fontId="3" fillId="6" borderId="2" xfId="1" applyNumberFormat="1" applyFont="1" applyFill="1" applyBorder="1"/>
    <xf numFmtId="0" fontId="10" fillId="0" borderId="0" xfId="1" applyNumberFormat="1" applyFont="1" applyBorder="1" applyAlignment="1">
      <alignment vertical="top" wrapText="1"/>
    </xf>
    <xf numFmtId="43" fontId="3" fillId="0" borderId="2" xfId="1" applyNumberFormat="1" applyFont="1" applyFill="1" applyBorder="1"/>
    <xf numFmtId="164" fontId="3" fillId="7" borderId="2" xfId="1" applyNumberFormat="1" applyFont="1" applyFill="1" applyBorder="1"/>
    <xf numFmtId="164" fontId="3" fillId="7" borderId="3" xfId="1" applyNumberFormat="1" applyFont="1" applyFill="1" applyBorder="1"/>
    <xf numFmtId="0" fontId="12" fillId="0" borderId="0" xfId="0" applyFont="1" applyBorder="1" applyAlignment="1">
      <alignment horizontal="center"/>
    </xf>
    <xf numFmtId="164" fontId="23" fillId="0" borderId="0" xfId="1" applyNumberFormat="1" applyFont="1" applyFill="1" applyBorder="1"/>
    <xf numFmtId="164" fontId="24" fillId="0" borderId="1" xfId="1" applyNumberFormat="1" applyFont="1" applyFill="1" applyBorder="1" applyAlignment="1">
      <alignment horizontal="center"/>
    </xf>
    <xf numFmtId="164" fontId="23" fillId="0" borderId="2" xfId="1" applyNumberFormat="1" applyFont="1" applyFill="1" applyBorder="1"/>
    <xf numFmtId="164" fontId="23" fillId="0" borderId="6" xfId="1" applyNumberFormat="1" applyFont="1" applyFill="1" applyBorder="1"/>
    <xf numFmtId="164" fontId="23" fillId="0" borderId="2" xfId="0" applyNumberFormat="1" applyFont="1" applyFill="1" applyBorder="1"/>
    <xf numFmtId="164" fontId="23" fillId="0" borderId="3" xfId="1" applyNumberFormat="1" applyFont="1" applyFill="1" applyBorder="1"/>
    <xf numFmtId="164" fontId="24" fillId="0" borderId="2" xfId="1" applyNumberFormat="1" applyFont="1" applyFill="1" applyBorder="1"/>
    <xf numFmtId="164" fontId="23" fillId="0" borderId="8" xfId="1" applyNumberFormat="1" applyFont="1" applyFill="1" applyBorder="1"/>
    <xf numFmtId="164" fontId="23" fillId="0" borderId="2" xfId="1" applyNumberFormat="1" applyFont="1" applyFill="1" applyBorder="1" applyAlignment="1">
      <alignment horizontal="right"/>
    </xf>
    <xf numFmtId="164" fontId="23" fillId="3" borderId="2" xfId="1" applyNumberFormat="1" applyFont="1" applyFill="1" applyBorder="1"/>
    <xf numFmtId="164" fontId="23" fillId="3" borderId="2" xfId="0" applyNumberFormat="1" applyFont="1" applyFill="1" applyBorder="1"/>
    <xf numFmtId="164" fontId="23" fillId="3" borderId="2" xfId="1" applyNumberFormat="1" applyFont="1" applyFill="1" applyBorder="1" applyAlignment="1">
      <alignment horizontal="right"/>
    </xf>
    <xf numFmtId="164" fontId="23" fillId="3" borderId="3" xfId="1" applyNumberFormat="1" applyFont="1" applyFill="1" applyBorder="1"/>
    <xf numFmtId="164" fontId="23" fillId="2" borderId="4" xfId="1" applyNumberFormat="1" applyFont="1" applyFill="1" applyBorder="1" applyAlignment="1">
      <alignment vertical="center"/>
    </xf>
    <xf numFmtId="43" fontId="23" fillId="0" borderId="0" xfId="1" applyNumberFormat="1" applyFont="1" applyFill="1" applyBorder="1"/>
    <xf numFmtId="39" fontId="23" fillId="0" borderId="0" xfId="0" applyNumberFormat="1" applyFont="1" applyFill="1" applyBorder="1"/>
    <xf numFmtId="43" fontId="23" fillId="0" borderId="2" xfId="1" applyNumberFormat="1" applyFont="1" applyFill="1" applyBorder="1"/>
    <xf numFmtId="0" fontId="4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4" fontId="24" fillId="0" borderId="1" xfId="1" applyNumberFormat="1" applyFont="1" applyFill="1" applyBorder="1" applyAlignment="1">
      <alignment horizontal="center" vertical="center"/>
    </xf>
    <xf numFmtId="164" fontId="24" fillId="0" borderId="3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164" fontId="4" fillId="0" borderId="3" xfId="1" applyNumberFormat="1" applyFont="1" applyFill="1" applyBorder="1" applyAlignment="1">
      <alignment horizontal="center" vertical="center"/>
    </xf>
    <xf numFmtId="164" fontId="4" fillId="5" borderId="11" xfId="1" applyNumberFormat="1" applyFont="1" applyFill="1" applyBorder="1" applyAlignment="1">
      <alignment horizontal="center" vertical="center"/>
    </xf>
    <xf numFmtId="164" fontId="4" fillId="5" borderId="9" xfId="1" applyNumberFormat="1" applyFont="1" applyFill="1" applyBorder="1" applyAlignment="1">
      <alignment horizontal="center" vertical="center"/>
    </xf>
    <xf numFmtId="164" fontId="4" fillId="5" borderId="10" xfId="1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2" xr:uid="{00000000-0005-0000-0000-000001000000}"/>
    <cellStyle name="Comma 3" xfId="5" xr:uid="{00000000-0005-0000-0000-000002000000}"/>
    <cellStyle name="Normal" xfId="0" builtinId="0"/>
    <cellStyle name="Normal 2" xfId="3" xr:uid="{00000000-0005-0000-0000-000004000000}"/>
    <cellStyle name="Normal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0"/>
  <sheetViews>
    <sheetView workbookViewId="0">
      <selection activeCell="A19" sqref="A19"/>
    </sheetView>
  </sheetViews>
  <sheetFormatPr defaultRowHeight="14.25"/>
  <cols>
    <col min="1" max="1" width="49" customWidth="1"/>
    <col min="4" max="4" width="10" bestFit="1" customWidth="1"/>
    <col min="6" max="6" width="12.125" bestFit="1" customWidth="1"/>
    <col min="7" max="7" width="11.5" bestFit="1" customWidth="1"/>
    <col min="8" max="8" width="13" bestFit="1" customWidth="1"/>
    <col min="9" max="9" width="15" bestFit="1" customWidth="1"/>
  </cols>
  <sheetData>
    <row r="1" spans="1:9" ht="15.75">
      <c r="A1" s="65" t="s">
        <v>201</v>
      </c>
      <c r="B1" s="64"/>
      <c r="C1" s="64"/>
      <c r="D1" s="84"/>
      <c r="E1" s="64"/>
      <c r="F1" s="64"/>
      <c r="G1" s="64"/>
    </row>
    <row r="2" spans="1:9" ht="15.75">
      <c r="A2" s="64"/>
      <c r="B2" s="64"/>
      <c r="C2" s="64"/>
      <c r="D2" s="93"/>
      <c r="E2" s="64"/>
      <c r="F2" s="64"/>
      <c r="G2" s="64"/>
    </row>
    <row r="3" spans="1:9" ht="16.5">
      <c r="A3" s="66" t="s">
        <v>203</v>
      </c>
      <c r="B3" s="67"/>
      <c r="C3" s="67"/>
      <c r="D3" s="94" t="s">
        <v>202</v>
      </c>
      <c r="E3" s="68"/>
      <c r="F3" s="86"/>
      <c r="G3" s="68"/>
    </row>
    <row r="4" spans="1:9" ht="15.75">
      <c r="A4" s="69" t="s">
        <v>240</v>
      </c>
      <c r="B4" s="70"/>
      <c r="C4" s="70"/>
      <c r="D4" s="96">
        <f>'CIMB Cash Flow'!O7</f>
        <v>-29794.900000000023</v>
      </c>
      <c r="E4" s="71"/>
      <c r="F4" s="87"/>
      <c r="G4" s="71"/>
    </row>
    <row r="5" spans="1:9" ht="15.75">
      <c r="A5" s="72"/>
      <c r="B5" s="73"/>
      <c r="C5" s="73"/>
      <c r="D5" s="85"/>
      <c r="E5" s="71"/>
      <c r="F5" s="87"/>
      <c r="G5" s="71"/>
    </row>
    <row r="6" spans="1:9" ht="15">
      <c r="A6" s="72"/>
      <c r="B6" s="73"/>
      <c r="C6" s="73"/>
      <c r="D6" s="89"/>
      <c r="E6" s="71"/>
      <c r="F6" s="87"/>
      <c r="G6" s="71"/>
    </row>
    <row r="7" spans="1:9" ht="15.75">
      <c r="A7" s="72" t="s">
        <v>204</v>
      </c>
      <c r="B7" s="73"/>
      <c r="C7" s="73"/>
      <c r="D7" s="85">
        <f>D4</f>
        <v>-29794.900000000023</v>
      </c>
      <c r="E7" s="71"/>
      <c r="F7" s="87"/>
      <c r="G7" s="95"/>
    </row>
    <row r="8" spans="1:9" ht="15.75">
      <c r="A8" s="74" t="s">
        <v>310</v>
      </c>
      <c r="B8" s="73"/>
      <c r="C8" s="73"/>
      <c r="D8" s="85">
        <v>2000</v>
      </c>
      <c r="E8" s="71"/>
      <c r="F8" s="87"/>
      <c r="G8" s="95"/>
    </row>
    <row r="9" spans="1:9" ht="15.75">
      <c r="A9" s="74" t="s">
        <v>287</v>
      </c>
      <c r="B9" s="73"/>
      <c r="C9" s="73"/>
      <c r="D9" s="92">
        <v>1000000</v>
      </c>
      <c r="E9" s="71"/>
      <c r="F9" s="87"/>
      <c r="G9" s="95"/>
    </row>
    <row r="10" spans="1:9" ht="15.75">
      <c r="A10" s="74"/>
      <c r="B10" s="73"/>
      <c r="C10" s="73"/>
      <c r="D10" s="89">
        <f>SUM(D7:D9)</f>
        <v>972205.1</v>
      </c>
      <c r="E10" s="71"/>
      <c r="F10" s="87"/>
      <c r="G10" s="95"/>
    </row>
    <row r="11" spans="1:9" ht="15">
      <c r="A11" s="72"/>
      <c r="B11" s="73"/>
      <c r="C11" s="73"/>
      <c r="D11" s="89"/>
      <c r="E11" s="71"/>
      <c r="F11" s="87"/>
      <c r="G11" s="71"/>
      <c r="H11" s="102"/>
      <c r="I11" s="102"/>
    </row>
    <row r="12" spans="1:9" ht="15">
      <c r="A12" s="72" t="s">
        <v>241</v>
      </c>
      <c r="B12" s="73"/>
      <c r="C12" s="73"/>
      <c r="D12" s="89"/>
      <c r="E12" s="71"/>
      <c r="F12" s="87"/>
      <c r="G12" s="71"/>
    </row>
    <row r="13" spans="1:9" ht="15.75">
      <c r="A13" s="74" t="s">
        <v>242</v>
      </c>
      <c r="B13" s="73"/>
      <c r="C13" s="73"/>
      <c r="D13" s="85">
        <f>'CIMB Cash Flow'!O71</f>
        <v>177100.80000000002</v>
      </c>
      <c r="E13" s="71"/>
      <c r="F13" s="87"/>
      <c r="G13" s="95"/>
    </row>
    <row r="14" spans="1:9" ht="15.75">
      <c r="A14" s="74" t="s">
        <v>243</v>
      </c>
      <c r="B14" s="73"/>
      <c r="C14" s="73"/>
      <c r="D14" s="85">
        <f>'CIMB Cash Flow'!O79</f>
        <v>4050.89</v>
      </c>
      <c r="E14" s="71"/>
      <c r="F14" s="87"/>
      <c r="G14" s="95"/>
    </row>
    <row r="15" spans="1:9" ht="15.75">
      <c r="A15" s="74" t="s">
        <v>244</v>
      </c>
      <c r="B15" s="73"/>
      <c r="C15" s="73"/>
      <c r="D15" s="85">
        <f>'CIMB Cash Flow'!O120</f>
        <v>692170.53</v>
      </c>
      <c r="E15" s="71"/>
      <c r="F15" s="87"/>
      <c r="G15" s="95"/>
    </row>
    <row r="16" spans="1:9" ht="15.75">
      <c r="A16" s="74" t="s">
        <v>309</v>
      </c>
      <c r="B16" s="73"/>
      <c r="C16" s="73"/>
      <c r="D16" s="85">
        <f>'CIMB Cash Flow'!P122</f>
        <v>309971.35594388365</v>
      </c>
      <c r="E16" s="71"/>
      <c r="F16" s="87"/>
      <c r="G16" s="95"/>
    </row>
    <row r="17" spans="1:7" ht="15">
      <c r="A17" s="72"/>
      <c r="B17" s="73"/>
      <c r="C17" s="73"/>
      <c r="D17" s="90"/>
      <c r="E17" s="71"/>
      <c r="F17" s="87"/>
      <c r="G17" s="71"/>
    </row>
    <row r="18" spans="1:7" ht="15" thickBot="1">
      <c r="A18" s="76" t="s">
        <v>205</v>
      </c>
      <c r="B18" s="75"/>
      <c r="C18" s="77"/>
      <c r="D18" s="91">
        <f>D10+-D13-D14-D15-D16</f>
        <v>-211088.47594388376</v>
      </c>
      <c r="E18" s="83"/>
      <c r="F18" s="88"/>
      <c r="G18" s="82"/>
    </row>
    <row r="19" spans="1:7" ht="16.5" thickTop="1">
      <c r="A19" s="78"/>
      <c r="B19" s="79"/>
      <c r="C19" s="80"/>
      <c r="D19" s="92"/>
      <c r="E19" s="64"/>
      <c r="F19" s="64"/>
      <c r="G19" s="64"/>
    </row>
    <row r="20" spans="1:7" ht="15.75">
      <c r="A20" s="64"/>
      <c r="B20" s="64"/>
      <c r="C20" s="81"/>
      <c r="D20" s="64"/>
      <c r="E20" s="64"/>
      <c r="F20" s="64"/>
      <c r="G20" s="6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N170"/>
  <sheetViews>
    <sheetView tabSelected="1" zoomScaleNormal="100" zoomScaleSheetLayoutView="85" workbookViewId="0">
      <pane xSplit="2" ySplit="6" topLeftCell="L108" activePane="bottomRight" state="frozen"/>
      <selection activeCell="E19" sqref="E19"/>
      <selection pane="topRight" activeCell="E19" sqref="E19"/>
      <selection pane="bottomLeft" activeCell="E19" sqref="E19"/>
      <selection pane="bottomRight" activeCell="P124" sqref="P124"/>
    </sheetView>
  </sheetViews>
  <sheetFormatPr defaultRowHeight="12.75"/>
  <cols>
    <col min="1" max="1" width="7.75" style="1" hidden="1" customWidth="1"/>
    <col min="2" max="2" width="39" style="1" customWidth="1"/>
    <col min="3" max="3" width="4.875" style="60" customWidth="1"/>
    <col min="4" max="6" width="10.75" style="15" customWidth="1"/>
    <col min="7" max="7" width="10.875" style="15" customWidth="1"/>
    <col min="8" max="15" width="10.75" style="15" customWidth="1"/>
    <col min="16" max="16" width="10.75" style="120" customWidth="1"/>
    <col min="17" max="18" width="10.75" style="15" hidden="1" customWidth="1"/>
    <col min="19" max="19" width="12.375" style="15" customWidth="1"/>
    <col min="20" max="31" width="12.625" style="3" customWidth="1"/>
    <col min="32" max="40" width="9" style="3"/>
    <col min="41" max="16384" width="9" style="1"/>
  </cols>
  <sheetData>
    <row r="1" spans="1:40" ht="15.75">
      <c r="B1" s="2" t="s">
        <v>0</v>
      </c>
      <c r="C1" s="6"/>
      <c r="S1" s="51"/>
    </row>
    <row r="2" spans="1:40">
      <c r="B2" s="2" t="s">
        <v>213</v>
      </c>
      <c r="C2" s="6"/>
    </row>
    <row r="3" spans="1:40">
      <c r="B3" s="2" t="s">
        <v>1</v>
      </c>
      <c r="C3" s="6"/>
    </row>
    <row r="4" spans="1:40" s="4" customFormat="1" ht="18.75" customHeight="1">
      <c r="A4" s="4" t="s">
        <v>2</v>
      </c>
      <c r="B4" s="137"/>
      <c r="C4" s="141" t="s">
        <v>196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10</v>
      </c>
      <c r="L4" s="16" t="s">
        <v>11</v>
      </c>
      <c r="M4" s="16" t="s">
        <v>12</v>
      </c>
      <c r="N4" s="16" t="s">
        <v>13</v>
      </c>
      <c r="O4" s="16" t="s">
        <v>14</v>
      </c>
      <c r="P4" s="143" t="s">
        <v>292</v>
      </c>
      <c r="Q4" s="145"/>
      <c r="R4" s="16" t="s">
        <v>14</v>
      </c>
      <c r="S4" s="139" t="s">
        <v>169</v>
      </c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40" s="4" customFormat="1" ht="14.25" customHeight="1">
      <c r="B5" s="138"/>
      <c r="C5" s="142"/>
      <c r="D5" s="147" t="s">
        <v>225</v>
      </c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9"/>
      <c r="P5" s="144"/>
      <c r="Q5" s="146"/>
      <c r="R5" s="112" t="s">
        <v>212</v>
      </c>
      <c r="S5" s="140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0" s="6" customFormat="1">
      <c r="B6" s="7"/>
      <c r="C6" s="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21"/>
      <c r="Q6" s="17"/>
      <c r="R6" s="17"/>
      <c r="S6" s="52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>
      <c r="B7" s="29" t="s">
        <v>15</v>
      </c>
      <c r="C7" s="55"/>
      <c r="D7" s="18">
        <v>7583.2000000000698</v>
      </c>
      <c r="E7" s="18">
        <f t="shared" ref="E7:K7" si="0">D124</f>
        <v>-119444.11999999988</v>
      </c>
      <c r="F7" s="18">
        <f t="shared" si="0"/>
        <v>-501120.01</v>
      </c>
      <c r="G7" s="18">
        <f>F124</f>
        <v>-1018534.99</v>
      </c>
      <c r="H7" s="18">
        <f t="shared" si="0"/>
        <v>68796.020000000019</v>
      </c>
      <c r="I7" s="18">
        <f t="shared" si="0"/>
        <v>57948.890000000014</v>
      </c>
      <c r="J7" s="18">
        <f>I124</f>
        <v>-170024.30999999994</v>
      </c>
      <c r="K7" s="18">
        <f t="shared" si="0"/>
        <v>1465958.88</v>
      </c>
      <c r="L7" s="18">
        <f>K124</f>
        <v>726858.69</v>
      </c>
      <c r="M7" s="18">
        <f>L124</f>
        <v>26878.559999999939</v>
      </c>
      <c r="N7" s="18">
        <f>M124</f>
        <v>189425.20999999996</v>
      </c>
      <c r="O7" s="18">
        <f>N124</f>
        <v>-29794.900000000023</v>
      </c>
      <c r="P7" s="122">
        <f>O124</f>
        <v>98882.879999999888</v>
      </c>
      <c r="Q7" s="18"/>
      <c r="R7" s="18">
        <f>N124</f>
        <v>-29794.900000000023</v>
      </c>
      <c r="S7" s="18">
        <f>D7</f>
        <v>7583.2000000000698</v>
      </c>
    </row>
    <row r="8" spans="1:40">
      <c r="B8" s="9"/>
      <c r="C8" s="55"/>
      <c r="D8" s="18"/>
      <c r="E8" s="18"/>
      <c r="F8" s="18"/>
      <c r="G8" s="18"/>
      <c r="H8" s="18"/>
      <c r="I8" s="18"/>
      <c r="J8" s="18"/>
      <c r="K8" s="18"/>
      <c r="L8" s="18"/>
      <c r="M8" s="18"/>
      <c r="N8" s="23"/>
      <c r="O8" s="23"/>
      <c r="P8" s="123"/>
      <c r="Q8" s="23"/>
      <c r="R8" s="18"/>
      <c r="S8" s="18"/>
    </row>
    <row r="9" spans="1:40">
      <c r="B9" s="10" t="s">
        <v>16</v>
      </c>
      <c r="C9" s="56"/>
      <c r="D9" s="18"/>
      <c r="E9" s="18"/>
      <c r="F9" s="18"/>
      <c r="G9" s="18"/>
      <c r="H9" s="18"/>
      <c r="I9" s="18"/>
      <c r="J9" s="18"/>
      <c r="K9" s="18"/>
      <c r="L9" s="18"/>
      <c r="M9" s="18"/>
      <c r="N9" s="23"/>
      <c r="O9" s="23"/>
      <c r="P9" s="123"/>
      <c r="Q9" s="23"/>
      <c r="R9" s="18"/>
      <c r="S9" s="18"/>
    </row>
    <row r="10" spans="1:40">
      <c r="A10" s="1" t="s">
        <v>17</v>
      </c>
      <c r="B10" s="9" t="s">
        <v>180</v>
      </c>
      <c r="C10" s="55"/>
      <c r="D10" s="18">
        <v>1361300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/>
      <c r="P10" s="122"/>
      <c r="Q10" s="18"/>
      <c r="R10" s="18">
        <v>0</v>
      </c>
      <c r="S10" s="18">
        <f>SUM(D10:O10)</f>
        <v>1361300</v>
      </c>
    </row>
    <row r="11" spans="1:40">
      <c r="B11" s="9" t="s">
        <v>215</v>
      </c>
      <c r="C11" s="55"/>
      <c r="D11" s="18">
        <v>0</v>
      </c>
      <c r="E11" s="18">
        <v>0</v>
      </c>
      <c r="F11" s="18">
        <v>0</v>
      </c>
      <c r="G11" s="24">
        <v>2500000</v>
      </c>
      <c r="H11" s="24">
        <v>0</v>
      </c>
      <c r="I11" s="24">
        <v>0</v>
      </c>
      <c r="J11" s="18">
        <v>2600000</v>
      </c>
      <c r="K11" s="24">
        <v>0</v>
      </c>
      <c r="L11" s="18">
        <v>0</v>
      </c>
      <c r="M11" s="18">
        <v>2261300</v>
      </c>
      <c r="N11" s="44">
        <v>0</v>
      </c>
      <c r="O11" s="44"/>
      <c r="P11" s="124"/>
      <c r="Q11" s="44"/>
      <c r="R11" s="44">
        <v>0</v>
      </c>
      <c r="S11" s="18">
        <f t="shared" ref="S11:S20" si="1">SUM(D11:O11)</f>
        <v>7361300</v>
      </c>
    </row>
    <row r="12" spans="1:40">
      <c r="A12" s="1" t="s">
        <v>18</v>
      </c>
      <c r="B12" s="9" t="s">
        <v>19</v>
      </c>
      <c r="C12" s="55"/>
      <c r="D12" s="18">
        <v>0</v>
      </c>
      <c r="E12" s="18">
        <v>0</v>
      </c>
      <c r="F12" s="18">
        <v>0</v>
      </c>
      <c r="G12" s="18">
        <v>4200</v>
      </c>
      <c r="H12" s="18">
        <v>1050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/>
      <c r="P12" s="122"/>
      <c r="Q12" s="18"/>
      <c r="R12" s="18">
        <v>0</v>
      </c>
      <c r="S12" s="18">
        <f t="shared" si="1"/>
        <v>5250</v>
      </c>
    </row>
    <row r="13" spans="1:40">
      <c r="B13" s="9" t="s">
        <v>184</v>
      </c>
      <c r="C13" s="55"/>
      <c r="D13" s="18">
        <v>50000</v>
      </c>
      <c r="E13" s="18">
        <v>700000</v>
      </c>
      <c r="F13" s="18">
        <v>15000</v>
      </c>
      <c r="G13" s="18">
        <v>0</v>
      </c>
      <c r="H13" s="18">
        <v>180000</v>
      </c>
      <c r="I13" s="18">
        <v>720000</v>
      </c>
      <c r="J13" s="18">
        <v>0</v>
      </c>
      <c r="K13" s="18">
        <v>0</v>
      </c>
      <c r="L13" s="18">
        <v>0</v>
      </c>
      <c r="M13" s="18">
        <v>0</v>
      </c>
      <c r="N13" s="18">
        <v>400000</v>
      </c>
      <c r="O13" s="18">
        <v>1000000</v>
      </c>
      <c r="P13" s="122"/>
      <c r="Q13" s="18"/>
      <c r="R13" s="18">
        <v>1000000</v>
      </c>
      <c r="S13" s="18">
        <f t="shared" si="1"/>
        <v>3065000</v>
      </c>
    </row>
    <row r="14" spans="1:40" hidden="1">
      <c r="B14" s="9" t="s">
        <v>166</v>
      </c>
      <c r="C14" s="55"/>
      <c r="D14" s="18"/>
      <c r="E14" s="18"/>
      <c r="F14" s="18"/>
      <c r="G14" s="18"/>
      <c r="H14" s="18"/>
      <c r="I14" s="18"/>
      <c r="J14" s="18">
        <v>0</v>
      </c>
      <c r="K14" s="18"/>
      <c r="L14" s="18">
        <v>0</v>
      </c>
      <c r="M14" s="18">
        <v>0</v>
      </c>
      <c r="N14" s="18">
        <v>0</v>
      </c>
      <c r="O14" s="18"/>
      <c r="P14" s="122"/>
      <c r="Q14" s="18"/>
      <c r="R14" s="18">
        <v>0</v>
      </c>
      <c r="S14" s="18">
        <f t="shared" si="1"/>
        <v>0</v>
      </c>
    </row>
    <row r="15" spans="1:40" hidden="1">
      <c r="A15" s="1" t="s">
        <v>20</v>
      </c>
      <c r="B15" s="9" t="s">
        <v>21</v>
      </c>
      <c r="C15" s="55"/>
      <c r="D15" s="18"/>
      <c r="E15" s="18"/>
      <c r="F15" s="18"/>
      <c r="G15" s="18"/>
      <c r="H15" s="18"/>
      <c r="I15" s="18"/>
      <c r="J15" s="18">
        <v>0</v>
      </c>
      <c r="K15" s="18"/>
      <c r="L15" s="18">
        <v>0</v>
      </c>
      <c r="M15" s="18">
        <v>0</v>
      </c>
      <c r="N15" s="18">
        <v>0</v>
      </c>
      <c r="O15" s="18"/>
      <c r="P15" s="122"/>
      <c r="Q15" s="18"/>
      <c r="R15" s="18">
        <v>0</v>
      </c>
      <c r="S15" s="18">
        <f t="shared" si="1"/>
        <v>0</v>
      </c>
    </row>
    <row r="16" spans="1:40" hidden="1">
      <c r="A16" s="1" t="s">
        <v>22</v>
      </c>
      <c r="B16" s="9" t="s">
        <v>23</v>
      </c>
      <c r="C16" s="55"/>
      <c r="D16" s="18"/>
      <c r="E16" s="18"/>
      <c r="F16" s="18"/>
      <c r="G16" s="18"/>
      <c r="H16" s="18"/>
      <c r="I16" s="18"/>
      <c r="J16" s="18">
        <v>0</v>
      </c>
      <c r="K16" s="18"/>
      <c r="L16" s="18">
        <v>0</v>
      </c>
      <c r="M16" s="18">
        <v>0</v>
      </c>
      <c r="N16" s="18">
        <v>0</v>
      </c>
      <c r="O16" s="18"/>
      <c r="P16" s="122"/>
      <c r="Q16" s="18"/>
      <c r="R16" s="18">
        <v>0</v>
      </c>
      <c r="S16" s="18">
        <f t="shared" si="1"/>
        <v>0</v>
      </c>
    </row>
    <row r="17" spans="1:40">
      <c r="B17" s="9" t="s">
        <v>155</v>
      </c>
      <c r="C17" s="55"/>
      <c r="D17" s="18">
        <v>0</v>
      </c>
      <c r="E17" s="18">
        <v>6900</v>
      </c>
      <c r="F17" s="18">
        <v>0</v>
      </c>
      <c r="G17" s="18">
        <v>650</v>
      </c>
      <c r="H17" s="18">
        <v>0</v>
      </c>
      <c r="I17" s="18">
        <v>0</v>
      </c>
      <c r="J17" s="18">
        <v>0</v>
      </c>
      <c r="K17" s="18">
        <v>8000</v>
      </c>
      <c r="L17" s="18">
        <v>0</v>
      </c>
      <c r="M17" s="18">
        <v>0</v>
      </c>
      <c r="N17" s="18">
        <v>0</v>
      </c>
      <c r="O17" s="18"/>
      <c r="P17" s="122"/>
      <c r="Q17" s="18"/>
      <c r="R17" s="18">
        <v>0</v>
      </c>
      <c r="S17" s="18">
        <f t="shared" si="1"/>
        <v>15550</v>
      </c>
    </row>
    <row r="18" spans="1:40">
      <c r="B18" s="9" t="s">
        <v>24</v>
      </c>
      <c r="C18" s="55"/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2000</v>
      </c>
      <c r="K18" s="18">
        <v>2000</v>
      </c>
      <c r="L18" s="18">
        <v>0</v>
      </c>
      <c r="M18" s="18">
        <v>8000</v>
      </c>
      <c r="N18" s="18">
        <v>2000</v>
      </c>
      <c r="O18" s="18">
        <v>2000</v>
      </c>
      <c r="P18" s="122"/>
      <c r="Q18" s="18"/>
      <c r="R18" s="18">
        <v>0</v>
      </c>
      <c r="S18" s="18">
        <f t="shared" si="1"/>
        <v>16000</v>
      </c>
    </row>
    <row r="19" spans="1:40">
      <c r="B19" s="9" t="s">
        <v>183</v>
      </c>
      <c r="C19" s="55"/>
      <c r="D19" s="18">
        <v>0</v>
      </c>
      <c r="E19" s="18">
        <v>0</v>
      </c>
      <c r="F19" s="18">
        <v>0</v>
      </c>
      <c r="G19" s="23">
        <v>0</v>
      </c>
      <c r="H19" s="23">
        <v>10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/>
      <c r="P19" s="122"/>
      <c r="Q19" s="18"/>
      <c r="R19" s="18">
        <v>0</v>
      </c>
      <c r="S19" s="18">
        <f t="shared" si="1"/>
        <v>10</v>
      </c>
    </row>
    <row r="20" spans="1:40">
      <c r="B20" s="9" t="s">
        <v>163</v>
      </c>
      <c r="C20" s="55"/>
      <c r="D20" s="18">
        <v>1000</v>
      </c>
      <c r="E20" s="18">
        <v>0</v>
      </c>
      <c r="F20" s="23">
        <v>0</v>
      </c>
      <c r="G20" s="23">
        <v>0</v>
      </c>
      <c r="H20" s="23">
        <v>1500</v>
      </c>
      <c r="I20" s="18">
        <v>0</v>
      </c>
      <c r="J20" s="23">
        <v>0</v>
      </c>
      <c r="K20" s="23">
        <v>0</v>
      </c>
      <c r="L20" s="18">
        <v>1200</v>
      </c>
      <c r="M20" s="18">
        <v>0</v>
      </c>
      <c r="N20" s="18">
        <v>0</v>
      </c>
      <c r="O20" s="18"/>
      <c r="P20" s="122"/>
      <c r="Q20" s="18"/>
      <c r="R20" s="18">
        <v>0</v>
      </c>
      <c r="S20" s="18">
        <f t="shared" si="1"/>
        <v>3700</v>
      </c>
    </row>
    <row r="21" spans="1:40">
      <c r="B21" s="9"/>
      <c r="C21" s="55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125"/>
      <c r="Q21" s="20"/>
      <c r="R21" s="20"/>
      <c r="S21" s="20"/>
    </row>
    <row r="22" spans="1:40" s="2" customFormat="1">
      <c r="B22" s="53" t="s">
        <v>188</v>
      </c>
      <c r="C22" s="56"/>
      <c r="D22" s="19">
        <f t="shared" ref="D22:R22" si="2">D7+SUM(D10:D20)</f>
        <v>1419883.2000000002</v>
      </c>
      <c r="E22" s="19">
        <f t="shared" si="2"/>
        <v>587455.88000000012</v>
      </c>
      <c r="F22" s="19">
        <f t="shared" si="2"/>
        <v>-486120.01</v>
      </c>
      <c r="G22" s="19">
        <f t="shared" si="2"/>
        <v>1486315.01</v>
      </c>
      <c r="H22" s="19">
        <f t="shared" si="2"/>
        <v>251356.02000000002</v>
      </c>
      <c r="I22" s="19">
        <f t="shared" si="2"/>
        <v>777948.89</v>
      </c>
      <c r="J22" s="19">
        <f t="shared" si="2"/>
        <v>2431975.69</v>
      </c>
      <c r="K22" s="19">
        <f t="shared" si="2"/>
        <v>1475958.88</v>
      </c>
      <c r="L22" s="19">
        <f t="shared" si="2"/>
        <v>728058.69</v>
      </c>
      <c r="M22" s="19">
        <f t="shared" si="2"/>
        <v>2296178.56</v>
      </c>
      <c r="N22" s="19">
        <f t="shared" si="2"/>
        <v>591425.21</v>
      </c>
      <c r="O22" s="19">
        <f>O7+SUM(O10:O20)</f>
        <v>972205.1</v>
      </c>
      <c r="P22" s="126">
        <f t="shared" si="2"/>
        <v>98882.879999999888</v>
      </c>
      <c r="Q22" s="19"/>
      <c r="R22" s="19">
        <f t="shared" si="2"/>
        <v>970205.1</v>
      </c>
      <c r="S22" s="19">
        <f>S7+SUM(S10:S21)</f>
        <v>11835693.199999999</v>
      </c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</row>
    <row r="23" spans="1:40">
      <c r="B23" s="9" t="s">
        <v>25</v>
      </c>
      <c r="C23" s="55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22"/>
      <c r="Q23" s="18"/>
      <c r="R23" s="18"/>
      <c r="S23" s="18"/>
    </row>
    <row r="24" spans="1:40" ht="13.5">
      <c r="B24" s="11" t="s">
        <v>187</v>
      </c>
      <c r="C24" s="5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22"/>
      <c r="Q24" s="18"/>
      <c r="R24" s="18"/>
      <c r="S24" s="18"/>
    </row>
    <row r="25" spans="1:40">
      <c r="B25" s="45" t="s">
        <v>206</v>
      </c>
      <c r="C25" s="55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22"/>
      <c r="Q25" s="18"/>
      <c r="R25" s="18"/>
      <c r="S25" s="18"/>
    </row>
    <row r="26" spans="1:40" s="3" customFormat="1">
      <c r="A26" s="1" t="s">
        <v>45</v>
      </c>
      <c r="B26" s="9" t="s">
        <v>46</v>
      </c>
      <c r="C26" s="55"/>
      <c r="D26" s="18">
        <v>79591.14</v>
      </c>
      <c r="E26" s="18">
        <v>78903.250000000015</v>
      </c>
      <c r="F26" s="18">
        <v>78029.2</v>
      </c>
      <c r="G26" s="18">
        <v>78810.16</v>
      </c>
      <c r="H26" s="18">
        <v>79944.94</v>
      </c>
      <c r="I26" s="18">
        <v>81016.010000000009</v>
      </c>
      <c r="J26" s="18">
        <v>80903.829999999987</v>
      </c>
      <c r="K26" s="18">
        <v>74310.39</v>
      </c>
      <c r="L26" s="18">
        <v>73579.850000000006</v>
      </c>
      <c r="M26" s="18">
        <v>73024.78</v>
      </c>
      <c r="N26" s="18">
        <v>74035.350000000006</v>
      </c>
      <c r="O26" s="18">
        <v>74655.5</v>
      </c>
      <c r="P26" s="122"/>
      <c r="Q26" s="18">
        <f>O26+P26</f>
        <v>74655.5</v>
      </c>
      <c r="R26" s="18">
        <v>74490.650000000009</v>
      </c>
      <c r="S26" s="18">
        <f>SUM(D26:O26)</f>
        <v>926804.4</v>
      </c>
      <c r="U26" s="3">
        <f>Q26-R26</f>
        <v>164.84999999999127</v>
      </c>
    </row>
    <row r="27" spans="1:40" s="3" customFormat="1">
      <c r="A27" s="1" t="s">
        <v>47</v>
      </c>
      <c r="B27" s="9" t="s">
        <v>48</v>
      </c>
      <c r="C27" s="55"/>
      <c r="D27" s="18">
        <v>700</v>
      </c>
      <c r="E27" s="18">
        <v>700</v>
      </c>
      <c r="F27" s="18">
        <v>700</v>
      </c>
      <c r="G27" s="18">
        <v>700</v>
      </c>
      <c r="H27" s="18">
        <v>700</v>
      </c>
      <c r="I27" s="18">
        <v>700</v>
      </c>
      <c r="J27" s="18">
        <v>700</v>
      </c>
      <c r="K27" s="18">
        <v>700</v>
      </c>
      <c r="L27" s="18">
        <v>700</v>
      </c>
      <c r="M27" s="18">
        <v>700</v>
      </c>
      <c r="N27" s="18">
        <v>700</v>
      </c>
      <c r="O27" s="18">
        <v>700</v>
      </c>
      <c r="P27" s="122"/>
      <c r="Q27" s="18">
        <f t="shared" ref="Q27:Q70" si="3">O27+P27</f>
        <v>700</v>
      </c>
      <c r="R27" s="18">
        <v>700</v>
      </c>
      <c r="S27" s="18">
        <f t="shared" ref="S27:S71" si="4">SUM(D27:O27)</f>
        <v>8400</v>
      </c>
      <c r="U27" s="3">
        <f t="shared" ref="U27:U89" si="5">Q27-R27</f>
        <v>0</v>
      </c>
    </row>
    <row r="28" spans="1:40" s="3" customFormat="1">
      <c r="A28" s="1"/>
      <c r="B28" s="9" t="s">
        <v>172</v>
      </c>
      <c r="C28" s="55"/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/>
      <c r="P28" s="122">
        <v>4350</v>
      </c>
      <c r="Q28" s="18">
        <f t="shared" si="3"/>
        <v>4350</v>
      </c>
      <c r="R28" s="18">
        <v>12250</v>
      </c>
      <c r="S28" s="18">
        <f t="shared" si="4"/>
        <v>0</v>
      </c>
      <c r="U28" s="3">
        <f t="shared" si="5"/>
        <v>-7900</v>
      </c>
      <c r="V28" s="3" t="s">
        <v>293</v>
      </c>
    </row>
    <row r="29" spans="1:40" s="3" customFormat="1">
      <c r="A29" s="1" t="s">
        <v>49</v>
      </c>
      <c r="B29" s="9" t="s">
        <v>207</v>
      </c>
      <c r="C29" s="55"/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19794.7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42420</v>
      </c>
      <c r="P29" s="122"/>
      <c r="Q29" s="18">
        <f t="shared" si="3"/>
        <v>42420</v>
      </c>
      <c r="R29" s="18">
        <v>44485</v>
      </c>
      <c r="S29" s="18">
        <f t="shared" si="4"/>
        <v>62214.7</v>
      </c>
      <c r="U29" s="3">
        <f t="shared" si="5"/>
        <v>-2065</v>
      </c>
      <c r="V29" s="3" t="s">
        <v>293</v>
      </c>
    </row>
    <row r="30" spans="1:40" s="3" customFormat="1">
      <c r="A30" s="1" t="s">
        <v>50</v>
      </c>
      <c r="B30" s="9" t="s">
        <v>51</v>
      </c>
      <c r="C30" s="55"/>
      <c r="D30" s="18">
        <v>22092</v>
      </c>
      <c r="E30" s="18">
        <v>21731</v>
      </c>
      <c r="F30" s="18">
        <v>21590</v>
      </c>
      <c r="G30" s="18">
        <v>21688</v>
      </c>
      <c r="H30" s="18">
        <v>22002</v>
      </c>
      <c r="I30" s="18">
        <v>22288</v>
      </c>
      <c r="J30" s="18">
        <v>22257</v>
      </c>
      <c r="K30" s="18">
        <v>20370</v>
      </c>
      <c r="L30" s="18">
        <v>20157</v>
      </c>
      <c r="M30" s="18">
        <v>20008</v>
      </c>
      <c r="N30" s="18">
        <v>20282</v>
      </c>
      <c r="O30" s="18">
        <v>20449</v>
      </c>
      <c r="P30" s="122"/>
      <c r="Q30" s="18">
        <f t="shared" si="3"/>
        <v>20449</v>
      </c>
      <c r="R30" s="18">
        <v>20282</v>
      </c>
      <c r="S30" s="18">
        <f t="shared" si="4"/>
        <v>254914</v>
      </c>
      <c r="U30" s="3">
        <f t="shared" si="5"/>
        <v>167</v>
      </c>
    </row>
    <row r="31" spans="1:40" s="3" customFormat="1">
      <c r="A31" s="1" t="s">
        <v>52</v>
      </c>
      <c r="B31" s="9" t="s">
        <v>53</v>
      </c>
      <c r="C31" s="55"/>
      <c r="D31" s="18">
        <v>1547.5</v>
      </c>
      <c r="E31" s="18">
        <v>1503.6</v>
      </c>
      <c r="F31" s="18">
        <v>1491.6</v>
      </c>
      <c r="G31" s="18">
        <v>1501.6</v>
      </c>
      <c r="H31" s="18">
        <v>1532</v>
      </c>
      <c r="I31" s="18">
        <v>1556.7</v>
      </c>
      <c r="J31" s="18">
        <v>1558.9</v>
      </c>
      <c r="K31" s="18">
        <v>1406</v>
      </c>
      <c r="L31" s="18">
        <v>1383.6</v>
      </c>
      <c r="M31" s="18">
        <v>1370.1</v>
      </c>
      <c r="N31" s="18">
        <v>1408.3</v>
      </c>
      <c r="O31" s="18">
        <v>1410.6</v>
      </c>
      <c r="P31" s="122"/>
      <c r="Q31" s="18">
        <f t="shared" si="3"/>
        <v>1410.6</v>
      </c>
      <c r="R31" s="18">
        <v>1408.3</v>
      </c>
      <c r="S31" s="18">
        <f t="shared" si="4"/>
        <v>17670.5</v>
      </c>
      <c r="U31" s="3">
        <f t="shared" si="5"/>
        <v>2.2999999999999545</v>
      </c>
    </row>
    <row r="32" spans="1:40" s="3" customFormat="1">
      <c r="A32" s="1"/>
      <c r="B32" s="9" t="s">
        <v>219</v>
      </c>
      <c r="C32" s="55"/>
      <c r="D32" s="18">
        <v>263.2</v>
      </c>
      <c r="E32" s="18">
        <v>255.4</v>
      </c>
      <c r="F32" s="18">
        <v>254.8</v>
      </c>
      <c r="G32" s="18">
        <v>254.8</v>
      </c>
      <c r="H32" s="18">
        <v>260.2</v>
      </c>
      <c r="I32" s="18">
        <v>264.60000000000002</v>
      </c>
      <c r="J32" s="18">
        <v>265</v>
      </c>
      <c r="K32" s="18">
        <v>237.8</v>
      </c>
      <c r="L32" s="18">
        <v>233.8</v>
      </c>
      <c r="M32" s="18">
        <v>231.4</v>
      </c>
      <c r="N32" s="18">
        <v>238.2</v>
      </c>
      <c r="O32" s="18">
        <v>238.6</v>
      </c>
      <c r="P32" s="122"/>
      <c r="Q32" s="18">
        <f t="shared" si="3"/>
        <v>238.6</v>
      </c>
      <c r="R32" s="18">
        <v>238.2</v>
      </c>
      <c r="S32" s="18">
        <f t="shared" si="4"/>
        <v>2997.8</v>
      </c>
      <c r="U32" s="3">
        <f t="shared" si="5"/>
        <v>0.40000000000000568</v>
      </c>
    </row>
    <row r="33" spans="1:22" s="3" customFormat="1">
      <c r="A33" s="1" t="s">
        <v>60</v>
      </c>
      <c r="B33" s="9" t="s">
        <v>61</v>
      </c>
      <c r="C33" s="55"/>
      <c r="D33" s="18">
        <v>4487.55</v>
      </c>
      <c r="E33" s="18">
        <v>4609</v>
      </c>
      <c r="F33" s="18">
        <v>4609</v>
      </c>
      <c r="G33" s="18">
        <v>4608.8500000000004</v>
      </c>
      <c r="H33" s="18">
        <v>4608.95</v>
      </c>
      <c r="I33" s="18">
        <v>4608.8500000000004</v>
      </c>
      <c r="J33" s="18">
        <v>4593.8999999999996</v>
      </c>
      <c r="K33" s="18">
        <v>4499.2</v>
      </c>
      <c r="L33" s="18">
        <v>4499</v>
      </c>
      <c r="M33" s="18">
        <v>4499.1000000000004</v>
      </c>
      <c r="N33" s="18">
        <v>4426.3</v>
      </c>
      <c r="O33" s="18">
        <v>4498.95</v>
      </c>
      <c r="P33" s="122"/>
      <c r="Q33" s="18">
        <f t="shared" si="3"/>
        <v>4498.95</v>
      </c>
      <c r="R33" s="18">
        <v>4426.3</v>
      </c>
      <c r="S33" s="18">
        <f t="shared" si="4"/>
        <v>54548.65</v>
      </c>
      <c r="U33" s="3">
        <f t="shared" si="5"/>
        <v>72.649999999999636</v>
      </c>
    </row>
    <row r="34" spans="1:22" s="3" customFormat="1">
      <c r="A34" s="1" t="s">
        <v>54</v>
      </c>
      <c r="B34" s="9" t="s">
        <v>55</v>
      </c>
      <c r="C34" s="55"/>
      <c r="D34" s="18">
        <v>0</v>
      </c>
      <c r="E34" s="18">
        <v>76</v>
      </c>
      <c r="F34" s="18">
        <v>317</v>
      </c>
      <c r="G34" s="18">
        <v>99</v>
      </c>
      <c r="H34" s="18">
        <v>51</v>
      </c>
      <c r="I34" s="18">
        <v>858</v>
      </c>
      <c r="J34" s="18">
        <v>173</v>
      </c>
      <c r="K34" s="18">
        <v>164</v>
      </c>
      <c r="L34" s="18">
        <v>0</v>
      </c>
      <c r="M34" s="18">
        <v>115</v>
      </c>
      <c r="N34" s="18">
        <v>100</v>
      </c>
      <c r="O34" s="18">
        <v>289</v>
      </c>
      <c r="P34" s="122">
        <v>234</v>
      </c>
      <c r="Q34" s="18">
        <f t="shared" si="3"/>
        <v>523</v>
      </c>
      <c r="R34" s="18">
        <v>1971.25</v>
      </c>
      <c r="S34" s="18">
        <f t="shared" si="4"/>
        <v>2242</v>
      </c>
      <c r="U34" s="3">
        <f t="shared" si="5"/>
        <v>-1448.25</v>
      </c>
      <c r="V34" s="3" t="s">
        <v>294</v>
      </c>
    </row>
    <row r="35" spans="1:22" s="3" customFormat="1">
      <c r="A35" s="1" t="s">
        <v>56</v>
      </c>
      <c r="B35" s="9" t="s">
        <v>57</v>
      </c>
      <c r="C35" s="55"/>
      <c r="D35" s="18">
        <v>150</v>
      </c>
      <c r="E35" s="18">
        <v>150</v>
      </c>
      <c r="F35" s="18">
        <v>180</v>
      </c>
      <c r="G35" s="18">
        <v>180</v>
      </c>
      <c r="H35" s="18">
        <v>180</v>
      </c>
      <c r="I35" s="18">
        <v>180</v>
      </c>
      <c r="J35" s="18">
        <v>180</v>
      </c>
      <c r="K35" s="18">
        <v>180</v>
      </c>
      <c r="L35" s="18">
        <v>180</v>
      </c>
      <c r="M35" s="18">
        <v>180</v>
      </c>
      <c r="N35" s="18">
        <v>253.38</v>
      </c>
      <c r="O35" s="18">
        <v>180</v>
      </c>
      <c r="P35" s="122"/>
      <c r="Q35" s="18">
        <f t="shared" si="3"/>
        <v>180</v>
      </c>
      <c r="R35" s="18">
        <v>200</v>
      </c>
      <c r="S35" s="18">
        <f t="shared" si="4"/>
        <v>2173.38</v>
      </c>
      <c r="U35" s="3">
        <f t="shared" si="5"/>
        <v>-20</v>
      </c>
    </row>
    <row r="36" spans="1:22" s="3" customFormat="1">
      <c r="A36" s="1" t="s">
        <v>58</v>
      </c>
      <c r="B36" s="9" t="s">
        <v>59</v>
      </c>
      <c r="C36" s="55"/>
      <c r="D36" s="18">
        <v>0</v>
      </c>
      <c r="E36" s="18">
        <v>0</v>
      </c>
      <c r="F36" s="18">
        <v>45716.25</v>
      </c>
      <c r="G36" s="18">
        <v>0</v>
      </c>
      <c r="H36" s="18">
        <v>0</v>
      </c>
      <c r="I36" s="18">
        <v>0</v>
      </c>
      <c r="J36" s="18">
        <v>-213.79999999999995</v>
      </c>
      <c r="K36" s="18">
        <v>2856.99</v>
      </c>
      <c r="L36" s="18">
        <v>386.65999999999997</v>
      </c>
      <c r="M36" s="18">
        <v>0</v>
      </c>
      <c r="N36" s="18">
        <v>0</v>
      </c>
      <c r="O36" s="18"/>
      <c r="P36" s="122"/>
      <c r="Q36" s="18">
        <f t="shared" si="3"/>
        <v>0</v>
      </c>
      <c r="R36" s="18">
        <v>1000</v>
      </c>
      <c r="S36" s="18">
        <f t="shared" si="4"/>
        <v>48746.1</v>
      </c>
      <c r="U36" s="3">
        <f t="shared" si="5"/>
        <v>-1000</v>
      </c>
    </row>
    <row r="37" spans="1:22" s="3" customFormat="1" hidden="1">
      <c r="A37" s="1" t="s">
        <v>62</v>
      </c>
      <c r="B37" s="9" t="s">
        <v>63</v>
      </c>
      <c r="C37" s="55"/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/>
      <c r="P37" s="122"/>
      <c r="Q37" s="18">
        <f t="shared" si="3"/>
        <v>0</v>
      </c>
      <c r="R37" s="18">
        <v>0</v>
      </c>
      <c r="S37" s="18">
        <f t="shared" si="4"/>
        <v>0</v>
      </c>
      <c r="U37" s="3">
        <f t="shared" si="5"/>
        <v>0</v>
      </c>
    </row>
    <row r="38" spans="1:22" s="3" customFormat="1">
      <c r="A38" s="1" t="s">
        <v>64</v>
      </c>
      <c r="B38" s="9" t="s">
        <v>65</v>
      </c>
      <c r="C38" s="55"/>
      <c r="D38" s="18">
        <v>362.09</v>
      </c>
      <c r="E38" s="18">
        <v>362.09</v>
      </c>
      <c r="F38" s="18">
        <v>362.09</v>
      </c>
      <c r="G38" s="18">
        <v>362.09</v>
      </c>
      <c r="H38" s="18">
        <v>362.09</v>
      </c>
      <c r="I38" s="18">
        <v>362.09</v>
      </c>
      <c r="J38" s="18">
        <v>362.09</v>
      </c>
      <c r="K38" s="18">
        <v>0</v>
      </c>
      <c r="L38" s="18">
        <v>0</v>
      </c>
      <c r="M38" s="18">
        <v>0</v>
      </c>
      <c r="N38" s="18">
        <v>0</v>
      </c>
      <c r="O38" s="18"/>
      <c r="P38" s="122"/>
      <c r="Q38" s="18">
        <f t="shared" si="3"/>
        <v>0</v>
      </c>
      <c r="R38" s="18">
        <v>0</v>
      </c>
      <c r="S38" s="18">
        <f t="shared" si="4"/>
        <v>2534.63</v>
      </c>
      <c r="U38" s="3">
        <f t="shared" si="5"/>
        <v>0</v>
      </c>
    </row>
    <row r="39" spans="1:22" s="3" customFormat="1">
      <c r="A39" s="1" t="s">
        <v>66</v>
      </c>
      <c r="B39" s="9" t="s">
        <v>67</v>
      </c>
      <c r="C39" s="55"/>
      <c r="D39" s="18">
        <v>0</v>
      </c>
      <c r="E39" s="18">
        <v>0</v>
      </c>
      <c r="F39" s="18">
        <v>350</v>
      </c>
      <c r="G39" s="18">
        <v>350</v>
      </c>
      <c r="H39" s="18">
        <v>350</v>
      </c>
      <c r="I39" s="18">
        <v>350</v>
      </c>
      <c r="J39" s="18">
        <v>350</v>
      </c>
      <c r="K39" s="18">
        <v>350</v>
      </c>
      <c r="L39" s="18">
        <v>0</v>
      </c>
      <c r="M39" s="18">
        <v>0</v>
      </c>
      <c r="N39" s="18">
        <v>0</v>
      </c>
      <c r="O39" s="18"/>
      <c r="P39" s="122"/>
      <c r="Q39" s="18">
        <f t="shared" si="3"/>
        <v>0</v>
      </c>
      <c r="R39" s="18">
        <v>0</v>
      </c>
      <c r="S39" s="18">
        <f t="shared" si="4"/>
        <v>2100</v>
      </c>
      <c r="U39" s="3">
        <f t="shared" si="5"/>
        <v>0</v>
      </c>
    </row>
    <row r="40" spans="1:22" s="3" customFormat="1">
      <c r="A40" s="1" t="s">
        <v>68</v>
      </c>
      <c r="B40" s="9" t="s">
        <v>69</v>
      </c>
      <c r="C40" s="55"/>
      <c r="D40" s="18">
        <v>470.41</v>
      </c>
      <c r="E40" s="18">
        <v>1521.1100000000004</v>
      </c>
      <c r="F40" s="18">
        <v>1275.57</v>
      </c>
      <c r="G40" s="18">
        <v>1297.21</v>
      </c>
      <c r="H40" s="18">
        <v>1773.33</v>
      </c>
      <c r="I40" s="18">
        <v>787.71</v>
      </c>
      <c r="J40" s="18">
        <v>1036.1599999999999</v>
      </c>
      <c r="K40" s="18">
        <v>836.22</v>
      </c>
      <c r="L40" s="18">
        <v>605.39</v>
      </c>
      <c r="M40" s="18">
        <v>1088.26</v>
      </c>
      <c r="N40" s="18">
        <v>785.25</v>
      </c>
      <c r="O40" s="18">
        <v>906.82999999999993</v>
      </c>
      <c r="P40" s="122">
        <v>1058.9699999999998</v>
      </c>
      <c r="Q40" s="18">
        <f t="shared" si="3"/>
        <v>1965.7999999999997</v>
      </c>
      <c r="R40" s="18">
        <v>969.79000000000087</v>
      </c>
      <c r="S40" s="18">
        <f t="shared" si="4"/>
        <v>12383.449999999999</v>
      </c>
      <c r="U40" s="3">
        <f t="shared" si="5"/>
        <v>996.00999999999885</v>
      </c>
    </row>
    <row r="41" spans="1:22" s="3" customFormat="1">
      <c r="A41" s="1" t="s">
        <v>70</v>
      </c>
      <c r="B41" s="9" t="s">
        <v>71</v>
      </c>
      <c r="C41" s="55"/>
      <c r="D41" s="18">
        <v>0</v>
      </c>
      <c r="E41" s="18">
        <v>1845.09</v>
      </c>
      <c r="F41" s="18">
        <v>1610.98</v>
      </c>
      <c r="G41" s="18">
        <v>1298.9899999999998</v>
      </c>
      <c r="H41" s="18">
        <v>533.65</v>
      </c>
      <c r="I41" s="18">
        <v>333.9</v>
      </c>
      <c r="J41" s="18">
        <v>2371.0800000000004</v>
      </c>
      <c r="K41" s="18">
        <v>0</v>
      </c>
      <c r="L41" s="18">
        <v>1627.86</v>
      </c>
      <c r="M41" s="18">
        <v>4481.2800000000007</v>
      </c>
      <c r="N41" s="18">
        <v>92.49</v>
      </c>
      <c r="O41" s="18">
        <v>337.96</v>
      </c>
      <c r="P41" s="122"/>
      <c r="Q41" s="18">
        <f t="shared" si="3"/>
        <v>337.96</v>
      </c>
      <c r="R41" s="18">
        <v>3837.96</v>
      </c>
      <c r="S41" s="18">
        <f t="shared" si="4"/>
        <v>14533.279999999999</v>
      </c>
      <c r="U41" s="3">
        <f t="shared" si="5"/>
        <v>-3500</v>
      </c>
      <c r="V41" s="3" t="s">
        <v>295</v>
      </c>
    </row>
    <row r="42" spans="1:22" s="3" customFormat="1">
      <c r="A42" s="1" t="s">
        <v>72</v>
      </c>
      <c r="B42" s="9" t="s">
        <v>73</v>
      </c>
      <c r="C42" s="55"/>
      <c r="D42" s="18">
        <v>0</v>
      </c>
      <c r="E42" s="18">
        <v>0</v>
      </c>
      <c r="F42" s="18">
        <v>0</v>
      </c>
      <c r="G42" s="18">
        <v>80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806</v>
      </c>
      <c r="P42" s="122"/>
      <c r="Q42" s="18">
        <f t="shared" si="3"/>
        <v>806</v>
      </c>
      <c r="R42" s="18">
        <v>2000</v>
      </c>
      <c r="S42" s="18">
        <f t="shared" si="4"/>
        <v>886</v>
      </c>
      <c r="U42" s="3">
        <f t="shared" si="5"/>
        <v>-1194</v>
      </c>
    </row>
    <row r="43" spans="1:22" s="3" customFormat="1">
      <c r="A43" s="1" t="s">
        <v>74</v>
      </c>
      <c r="B43" s="9" t="s">
        <v>75</v>
      </c>
      <c r="C43" s="55"/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1122.5</v>
      </c>
      <c r="M43" s="18">
        <v>1139</v>
      </c>
      <c r="N43" s="18">
        <v>2450</v>
      </c>
      <c r="O43" s="18"/>
      <c r="P43" s="122"/>
      <c r="Q43" s="18">
        <f t="shared" si="3"/>
        <v>0</v>
      </c>
      <c r="R43" s="18">
        <v>0</v>
      </c>
      <c r="S43" s="18">
        <f t="shared" si="4"/>
        <v>4711.5</v>
      </c>
      <c r="U43" s="3">
        <f t="shared" si="5"/>
        <v>0</v>
      </c>
    </row>
    <row r="44" spans="1:22" s="3" customFormat="1">
      <c r="A44" s="1" t="s">
        <v>76</v>
      </c>
      <c r="B44" s="9" t="s">
        <v>77</v>
      </c>
      <c r="C44" s="55"/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424</v>
      </c>
      <c r="P44" s="122"/>
      <c r="Q44" s="18">
        <f t="shared" si="3"/>
        <v>424</v>
      </c>
      <c r="R44" s="18">
        <v>5000</v>
      </c>
      <c r="S44" s="18">
        <f t="shared" si="4"/>
        <v>424</v>
      </c>
      <c r="U44" s="3">
        <f t="shared" si="5"/>
        <v>-4576</v>
      </c>
      <c r="V44" s="3" t="s">
        <v>296</v>
      </c>
    </row>
    <row r="45" spans="1:22" s="3" customFormat="1">
      <c r="A45" s="1" t="s">
        <v>78</v>
      </c>
      <c r="B45" s="9" t="s">
        <v>79</v>
      </c>
      <c r="C45" s="55"/>
      <c r="D45" s="18">
        <v>2347.89</v>
      </c>
      <c r="E45" s="18">
        <v>4695.6499999999996</v>
      </c>
      <c r="F45" s="18">
        <v>4106.6899999999996</v>
      </c>
      <c r="G45" s="18">
        <v>2104.25</v>
      </c>
      <c r="H45" s="18">
        <v>1367.45</v>
      </c>
      <c r="I45" s="18">
        <v>1837.3</v>
      </c>
      <c r="J45" s="18">
        <v>1774.5500000000002</v>
      </c>
      <c r="K45" s="18">
        <v>1623.3</v>
      </c>
      <c r="L45" s="18">
        <v>2307.25</v>
      </c>
      <c r="M45" s="18">
        <v>1959.8</v>
      </c>
      <c r="N45" s="18">
        <v>1658.75</v>
      </c>
      <c r="O45" s="18">
        <v>1970.2</v>
      </c>
      <c r="P45" s="122">
        <v>767.85</v>
      </c>
      <c r="Q45" s="18">
        <f t="shared" si="3"/>
        <v>2738.05</v>
      </c>
      <c r="R45" s="18">
        <v>2500</v>
      </c>
      <c r="S45" s="18">
        <f t="shared" si="4"/>
        <v>27753.079999999998</v>
      </c>
      <c r="U45" s="3">
        <f t="shared" si="5"/>
        <v>238.05000000000018</v>
      </c>
    </row>
    <row r="46" spans="1:22" s="3" customFormat="1">
      <c r="A46" s="1" t="s">
        <v>80</v>
      </c>
      <c r="B46" s="9" t="s">
        <v>81</v>
      </c>
      <c r="C46" s="55"/>
      <c r="D46" s="18">
        <v>0</v>
      </c>
      <c r="E46" s="18">
        <v>2568.6799999999998</v>
      </c>
      <c r="F46" s="18">
        <v>1533.28</v>
      </c>
      <c r="G46" s="18">
        <v>1108.8</v>
      </c>
      <c r="H46" s="18">
        <v>1103</v>
      </c>
      <c r="I46" s="18">
        <v>495.85</v>
      </c>
      <c r="J46" s="18">
        <v>723.53</v>
      </c>
      <c r="K46" s="18">
        <v>919.21</v>
      </c>
      <c r="L46" s="18">
        <v>1614.8500000000001</v>
      </c>
      <c r="M46" s="18">
        <v>0</v>
      </c>
      <c r="N46" s="18">
        <v>2708.9800000000005</v>
      </c>
      <c r="O46" s="18">
        <v>470.09</v>
      </c>
      <c r="P46" s="122"/>
      <c r="Q46" s="18">
        <f t="shared" si="3"/>
        <v>470.09</v>
      </c>
      <c r="R46" s="18">
        <v>6783.9700000000012</v>
      </c>
      <c r="S46" s="18">
        <f t="shared" si="4"/>
        <v>13246.27</v>
      </c>
      <c r="U46" s="3">
        <f t="shared" si="5"/>
        <v>-6313.880000000001</v>
      </c>
      <c r="V46" s="3" t="s">
        <v>297</v>
      </c>
    </row>
    <row r="47" spans="1:22" s="3" customFormat="1">
      <c r="A47" s="1" t="s">
        <v>82</v>
      </c>
      <c r="B47" s="9" t="s">
        <v>83</v>
      </c>
      <c r="C47" s="55"/>
      <c r="D47" s="18">
        <v>10667.84</v>
      </c>
      <c r="E47" s="18">
        <v>10667.84</v>
      </c>
      <c r="F47" s="18">
        <v>10667.84</v>
      </c>
      <c r="G47" s="18">
        <v>10667.84</v>
      </c>
      <c r="H47" s="18">
        <v>10667.84</v>
      </c>
      <c r="I47" s="18">
        <v>10667.84</v>
      </c>
      <c r="J47" s="18">
        <v>9460.16</v>
      </c>
      <c r="K47" s="18">
        <v>10064</v>
      </c>
      <c r="L47" s="18">
        <v>10064</v>
      </c>
      <c r="M47" s="18">
        <v>10064</v>
      </c>
      <c r="N47" s="18">
        <v>10064</v>
      </c>
      <c r="O47" s="18">
        <v>10064</v>
      </c>
      <c r="P47" s="122"/>
      <c r="Q47" s="18">
        <f t="shared" si="3"/>
        <v>10064</v>
      </c>
      <c r="R47" s="18">
        <v>10064</v>
      </c>
      <c r="S47" s="18">
        <f t="shared" si="4"/>
        <v>123787.2</v>
      </c>
      <c r="U47" s="3">
        <f t="shared" si="5"/>
        <v>0</v>
      </c>
    </row>
    <row r="48" spans="1:22" s="3" customFormat="1">
      <c r="A48" s="1" t="s">
        <v>84</v>
      </c>
      <c r="B48" s="9" t="s">
        <v>85</v>
      </c>
      <c r="C48" s="55"/>
      <c r="D48" s="18">
        <v>575.22</v>
      </c>
      <c r="E48" s="18">
        <v>340.82999999999993</v>
      </c>
      <c r="F48" s="18">
        <v>923.61</v>
      </c>
      <c r="G48" s="18">
        <v>5098.47</v>
      </c>
      <c r="H48" s="18">
        <v>241.04</v>
      </c>
      <c r="I48" s="18">
        <v>522.4</v>
      </c>
      <c r="J48" s="18">
        <v>130.69999999999999</v>
      </c>
      <c r="K48" s="18">
        <v>258.5</v>
      </c>
      <c r="L48" s="18">
        <v>958</v>
      </c>
      <c r="M48" s="18">
        <v>179.5</v>
      </c>
      <c r="N48" s="18">
        <v>225.75</v>
      </c>
      <c r="O48" s="18">
        <v>668.25</v>
      </c>
      <c r="P48" s="122"/>
      <c r="Q48" s="18">
        <f t="shared" si="3"/>
        <v>668.25</v>
      </c>
      <c r="R48" s="18">
        <v>500</v>
      </c>
      <c r="S48" s="18">
        <f t="shared" si="4"/>
        <v>10122.27</v>
      </c>
      <c r="U48" s="3">
        <f t="shared" si="5"/>
        <v>168.25</v>
      </c>
    </row>
    <row r="49" spans="1:22" s="3" customFormat="1">
      <c r="A49" s="1" t="s">
        <v>86</v>
      </c>
      <c r="B49" s="9" t="s">
        <v>87</v>
      </c>
      <c r="C49" s="55"/>
      <c r="D49" s="18">
        <v>339.2</v>
      </c>
      <c r="E49" s="18">
        <v>4622.1499999999996</v>
      </c>
      <c r="F49" s="18">
        <v>1480.47</v>
      </c>
      <c r="G49" s="18">
        <v>1285.58</v>
      </c>
      <c r="H49" s="18">
        <v>0</v>
      </c>
      <c r="I49" s="18">
        <v>2336.48</v>
      </c>
      <c r="J49" s="18">
        <v>1605.66</v>
      </c>
      <c r="K49" s="18">
        <v>3202.55</v>
      </c>
      <c r="L49" s="18">
        <v>2343.0700000000002</v>
      </c>
      <c r="M49" s="18">
        <v>706.07999999999993</v>
      </c>
      <c r="N49" s="18">
        <v>6213.02</v>
      </c>
      <c r="O49" s="18">
        <v>1334.39</v>
      </c>
      <c r="P49" s="122"/>
      <c r="Q49" s="18">
        <f t="shared" si="3"/>
        <v>1334.39</v>
      </c>
      <c r="R49" s="18">
        <v>2000</v>
      </c>
      <c r="S49" s="18">
        <f t="shared" si="4"/>
        <v>25468.649999999998</v>
      </c>
      <c r="U49" s="3">
        <f t="shared" si="5"/>
        <v>-665.6099999999999</v>
      </c>
    </row>
    <row r="50" spans="1:22" s="3" customFormat="1">
      <c r="A50" s="1" t="s">
        <v>88</v>
      </c>
      <c r="B50" s="9" t="s">
        <v>89</v>
      </c>
      <c r="C50" s="55"/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1048.3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/>
      <c r="P50" s="122">
        <v>798.90000000000009</v>
      </c>
      <c r="Q50" s="18">
        <f t="shared" si="3"/>
        <v>798.90000000000009</v>
      </c>
      <c r="R50" s="18">
        <v>1000</v>
      </c>
      <c r="S50" s="18">
        <f t="shared" si="4"/>
        <v>1048.3</v>
      </c>
      <c r="U50" s="3">
        <f t="shared" si="5"/>
        <v>-201.09999999999991</v>
      </c>
    </row>
    <row r="51" spans="1:22" s="3" customFormat="1">
      <c r="A51" s="1" t="s">
        <v>90</v>
      </c>
      <c r="B51" s="9" t="s">
        <v>91</v>
      </c>
      <c r="C51" s="55"/>
      <c r="D51" s="18">
        <v>102.3</v>
      </c>
      <c r="E51" s="18">
        <v>2207.1</v>
      </c>
      <c r="F51" s="18">
        <v>572.4</v>
      </c>
      <c r="G51" s="18">
        <v>8378</v>
      </c>
      <c r="H51" s="18">
        <v>0</v>
      </c>
      <c r="I51" s="18">
        <v>5076.8999999999996</v>
      </c>
      <c r="J51" s="18">
        <v>2107.14</v>
      </c>
      <c r="K51" s="18">
        <v>1477.6</v>
      </c>
      <c r="L51" s="18">
        <v>3890</v>
      </c>
      <c r="M51" s="18">
        <v>5250.5</v>
      </c>
      <c r="N51" s="18">
        <v>1100</v>
      </c>
      <c r="O51" s="18">
        <v>10720.28</v>
      </c>
      <c r="P51" s="122">
        <v>400</v>
      </c>
      <c r="Q51" s="18">
        <f t="shared" si="3"/>
        <v>11120.28</v>
      </c>
      <c r="R51" s="18">
        <v>12000</v>
      </c>
      <c r="S51" s="18">
        <f t="shared" si="4"/>
        <v>40882.22</v>
      </c>
      <c r="U51" s="3">
        <f t="shared" si="5"/>
        <v>-879.71999999999935</v>
      </c>
    </row>
    <row r="52" spans="1:22" s="3" customFormat="1">
      <c r="A52" s="1" t="s">
        <v>92</v>
      </c>
      <c r="B52" s="9" t="s">
        <v>93</v>
      </c>
      <c r="C52" s="55"/>
      <c r="D52" s="18">
        <v>0</v>
      </c>
      <c r="E52" s="18">
        <v>350</v>
      </c>
      <c r="F52" s="18">
        <v>711.55</v>
      </c>
      <c r="G52" s="18">
        <v>162.75</v>
      </c>
      <c r="H52" s="18">
        <v>0</v>
      </c>
      <c r="I52" s="18">
        <v>1156.0899999999999</v>
      </c>
      <c r="J52" s="18">
        <v>532.61</v>
      </c>
      <c r="K52" s="18">
        <v>689.6</v>
      </c>
      <c r="L52" s="18">
        <v>217.15</v>
      </c>
      <c r="M52" s="18">
        <v>259.10000000000002</v>
      </c>
      <c r="N52" s="18">
        <v>91.55</v>
      </c>
      <c r="O52" s="18">
        <v>240.95</v>
      </c>
      <c r="P52" s="122">
        <v>21</v>
      </c>
      <c r="Q52" s="18">
        <f t="shared" si="3"/>
        <v>261.95</v>
      </c>
      <c r="R52" s="18">
        <v>500</v>
      </c>
      <c r="S52" s="18">
        <f t="shared" si="4"/>
        <v>4411.3499999999995</v>
      </c>
      <c r="U52" s="3">
        <f t="shared" si="5"/>
        <v>-238.05</v>
      </c>
    </row>
    <row r="53" spans="1:22" s="3" customFormat="1">
      <c r="A53" s="1" t="s">
        <v>94</v>
      </c>
      <c r="B53" s="9" t="s">
        <v>95</v>
      </c>
      <c r="C53" s="55"/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/>
      <c r="P53" s="122"/>
      <c r="Q53" s="18">
        <f t="shared" si="3"/>
        <v>0</v>
      </c>
      <c r="R53" s="18">
        <v>0</v>
      </c>
      <c r="S53" s="18">
        <f t="shared" si="4"/>
        <v>0</v>
      </c>
      <c r="U53" s="3">
        <f t="shared" si="5"/>
        <v>0</v>
      </c>
    </row>
    <row r="54" spans="1:22" s="3" customFormat="1">
      <c r="A54" s="1" t="s">
        <v>96</v>
      </c>
      <c r="B54" s="9" t="s">
        <v>97</v>
      </c>
      <c r="C54" s="55"/>
      <c r="D54" s="18">
        <v>0</v>
      </c>
      <c r="E54" s="18">
        <v>6</v>
      </c>
      <c r="F54" s="18">
        <v>199.1</v>
      </c>
      <c r="G54" s="18">
        <v>6</v>
      </c>
      <c r="H54" s="18">
        <v>30</v>
      </c>
      <c r="I54" s="18">
        <v>1073.5999999999999</v>
      </c>
      <c r="J54" s="18">
        <v>2910.35</v>
      </c>
      <c r="K54" s="18">
        <v>11</v>
      </c>
      <c r="L54" s="18">
        <v>30</v>
      </c>
      <c r="M54" s="18">
        <v>455</v>
      </c>
      <c r="N54" s="18">
        <v>5</v>
      </c>
      <c r="O54" s="18">
        <v>5</v>
      </c>
      <c r="P54" s="122">
        <v>5</v>
      </c>
      <c r="Q54" s="18">
        <f t="shared" si="3"/>
        <v>10</v>
      </c>
      <c r="R54" s="18">
        <v>1000</v>
      </c>
      <c r="S54" s="18">
        <f t="shared" si="4"/>
        <v>4731.0499999999993</v>
      </c>
      <c r="U54" s="3">
        <f t="shared" si="5"/>
        <v>-990</v>
      </c>
      <c r="V54" s="3" t="s">
        <v>298</v>
      </c>
    </row>
    <row r="55" spans="1:22" s="3" customFormat="1" hidden="1">
      <c r="A55" s="1" t="s">
        <v>98</v>
      </c>
      <c r="B55" s="9" t="s">
        <v>99</v>
      </c>
      <c r="C55" s="55"/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/>
      <c r="P55" s="122"/>
      <c r="Q55" s="18">
        <f t="shared" si="3"/>
        <v>0</v>
      </c>
      <c r="R55" s="18">
        <v>0</v>
      </c>
      <c r="S55" s="18">
        <f t="shared" si="4"/>
        <v>0</v>
      </c>
      <c r="U55" s="3">
        <f t="shared" si="5"/>
        <v>0</v>
      </c>
    </row>
    <row r="56" spans="1:22" s="3" customFormat="1">
      <c r="A56" s="1" t="s">
        <v>100</v>
      </c>
      <c r="B56" s="9" t="s">
        <v>101</v>
      </c>
      <c r="C56" s="55"/>
      <c r="D56" s="18">
        <v>2143.0500000000002</v>
      </c>
      <c r="E56" s="18">
        <v>1859.4</v>
      </c>
      <c r="F56" s="18">
        <v>1260.9000000000001</v>
      </c>
      <c r="G56" s="18">
        <v>3219.0499999999997</v>
      </c>
      <c r="H56" s="18">
        <v>2434.35</v>
      </c>
      <c r="I56" s="18">
        <v>1391.7</v>
      </c>
      <c r="J56" s="18">
        <v>2761.45</v>
      </c>
      <c r="K56" s="18">
        <v>2228.5</v>
      </c>
      <c r="L56" s="18">
        <v>2189.25</v>
      </c>
      <c r="M56" s="18">
        <v>1792.7</v>
      </c>
      <c r="N56" s="18">
        <v>2026.3899999999999</v>
      </c>
      <c r="O56" s="18">
        <v>1784.8999999999999</v>
      </c>
      <c r="P56" s="122">
        <v>1851.8</v>
      </c>
      <c r="Q56" s="18">
        <f t="shared" si="3"/>
        <v>3636.7</v>
      </c>
      <c r="R56" s="18">
        <v>3000</v>
      </c>
      <c r="S56" s="18">
        <f t="shared" si="4"/>
        <v>25091.640000000003</v>
      </c>
      <c r="U56" s="3">
        <f t="shared" si="5"/>
        <v>636.69999999999982</v>
      </c>
    </row>
    <row r="57" spans="1:22" s="3" customFormat="1">
      <c r="A57" s="1" t="s">
        <v>102</v>
      </c>
      <c r="B57" s="9" t="s">
        <v>103</v>
      </c>
      <c r="C57" s="55"/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/>
      <c r="P57" s="122"/>
      <c r="Q57" s="18">
        <f t="shared" si="3"/>
        <v>0</v>
      </c>
      <c r="R57" s="18">
        <v>0</v>
      </c>
      <c r="S57" s="18">
        <f t="shared" si="4"/>
        <v>0</v>
      </c>
      <c r="U57" s="3">
        <f t="shared" si="5"/>
        <v>0</v>
      </c>
    </row>
    <row r="58" spans="1:22" s="3" customFormat="1">
      <c r="A58" s="1"/>
      <c r="B58" s="9" t="s">
        <v>165</v>
      </c>
      <c r="C58" s="55"/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/>
      <c r="P58" s="122"/>
      <c r="Q58" s="18">
        <f t="shared" si="3"/>
        <v>0</v>
      </c>
      <c r="R58" s="18">
        <v>9000</v>
      </c>
      <c r="S58" s="18">
        <f t="shared" si="4"/>
        <v>0</v>
      </c>
      <c r="U58" s="3">
        <f>Q58-R58</f>
        <v>-9000</v>
      </c>
      <c r="V58" s="3" t="s">
        <v>299</v>
      </c>
    </row>
    <row r="59" spans="1:22" s="3" customFormat="1" hidden="1">
      <c r="A59" s="1" t="s">
        <v>158</v>
      </c>
      <c r="B59" s="9" t="s">
        <v>159</v>
      </c>
      <c r="C59" s="55"/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/>
      <c r="P59" s="122"/>
      <c r="Q59" s="18">
        <f t="shared" si="3"/>
        <v>0</v>
      </c>
      <c r="R59" s="18">
        <v>0</v>
      </c>
      <c r="S59" s="18">
        <f t="shared" si="4"/>
        <v>0</v>
      </c>
      <c r="U59" s="3">
        <f t="shared" si="5"/>
        <v>0</v>
      </c>
    </row>
    <row r="60" spans="1:22" s="3" customFormat="1">
      <c r="A60" s="1" t="s">
        <v>177</v>
      </c>
      <c r="B60" s="9" t="s">
        <v>178</v>
      </c>
      <c r="C60" s="55"/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/>
      <c r="P60" s="122"/>
      <c r="Q60" s="18">
        <f t="shared" si="3"/>
        <v>0</v>
      </c>
      <c r="R60" s="18">
        <v>0</v>
      </c>
      <c r="S60" s="18">
        <f t="shared" si="4"/>
        <v>0</v>
      </c>
      <c r="U60" s="3">
        <f t="shared" si="5"/>
        <v>0</v>
      </c>
    </row>
    <row r="61" spans="1:22" s="3" customFormat="1">
      <c r="A61" s="1" t="s">
        <v>136</v>
      </c>
      <c r="B61" s="9" t="s">
        <v>137</v>
      </c>
      <c r="C61" s="55"/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/>
      <c r="P61" s="122">
        <v>5000</v>
      </c>
      <c r="Q61" s="18">
        <f t="shared" si="3"/>
        <v>5000</v>
      </c>
      <c r="R61" s="18">
        <v>5000</v>
      </c>
      <c r="S61" s="18">
        <f t="shared" si="4"/>
        <v>0</v>
      </c>
      <c r="U61" s="3">
        <f t="shared" si="5"/>
        <v>0</v>
      </c>
    </row>
    <row r="62" spans="1:22" s="3" customFormat="1">
      <c r="A62" s="1" t="s">
        <v>138</v>
      </c>
      <c r="B62" s="9" t="s">
        <v>139</v>
      </c>
      <c r="C62" s="55"/>
      <c r="D62" s="18">
        <v>0</v>
      </c>
      <c r="E62" s="18">
        <v>390</v>
      </c>
      <c r="F62" s="18">
        <v>750.4</v>
      </c>
      <c r="G62" s="18">
        <v>1520.8000000000002</v>
      </c>
      <c r="H62" s="18">
        <v>390</v>
      </c>
      <c r="I62" s="18">
        <v>1090.4000000000001</v>
      </c>
      <c r="J62" s="18">
        <v>390</v>
      </c>
      <c r="K62" s="18">
        <v>390</v>
      </c>
      <c r="L62" s="18">
        <v>390</v>
      </c>
      <c r="M62" s="18">
        <v>1770.4</v>
      </c>
      <c r="N62" s="18">
        <v>390</v>
      </c>
      <c r="O62" s="18">
        <v>1110.8</v>
      </c>
      <c r="P62" s="122">
        <v>1160.4000000000001</v>
      </c>
      <c r="Q62" s="18">
        <f t="shared" si="3"/>
        <v>2271.1999999999998</v>
      </c>
      <c r="R62" s="18">
        <v>2428</v>
      </c>
      <c r="S62" s="18">
        <f t="shared" si="4"/>
        <v>8582.7999999999993</v>
      </c>
      <c r="U62" s="3">
        <f t="shared" si="5"/>
        <v>-156.80000000000018</v>
      </c>
    </row>
    <row r="63" spans="1:22" s="3" customFormat="1">
      <c r="A63" s="1" t="s">
        <v>140</v>
      </c>
      <c r="B63" s="9" t="s">
        <v>141</v>
      </c>
      <c r="C63" s="55"/>
      <c r="D63" s="18">
        <v>0</v>
      </c>
      <c r="E63" s="18">
        <v>0</v>
      </c>
      <c r="F63" s="18">
        <v>0</v>
      </c>
      <c r="G63" s="18">
        <v>641.29999999999995</v>
      </c>
      <c r="H63" s="18">
        <v>0</v>
      </c>
      <c r="I63" s="18">
        <v>0</v>
      </c>
      <c r="J63" s="18">
        <v>0</v>
      </c>
      <c r="K63" s="18">
        <v>322</v>
      </c>
      <c r="L63" s="18">
        <v>0</v>
      </c>
      <c r="M63" s="18">
        <v>612.78</v>
      </c>
      <c r="N63" s="18">
        <v>0</v>
      </c>
      <c r="O63" s="18">
        <v>636</v>
      </c>
      <c r="P63" s="122"/>
      <c r="Q63" s="18">
        <f t="shared" si="3"/>
        <v>636</v>
      </c>
      <c r="R63" s="18">
        <v>500</v>
      </c>
      <c r="S63" s="18">
        <f t="shared" si="4"/>
        <v>2212.08</v>
      </c>
      <c r="U63" s="3">
        <f t="shared" si="5"/>
        <v>136</v>
      </c>
    </row>
    <row r="64" spans="1:22" s="3" customFormat="1">
      <c r="A64" s="1" t="s">
        <v>142</v>
      </c>
      <c r="B64" s="9" t="s">
        <v>143</v>
      </c>
      <c r="C64" s="55"/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2700</v>
      </c>
      <c r="K64" s="18">
        <v>0</v>
      </c>
      <c r="L64" s="18">
        <v>0</v>
      </c>
      <c r="M64" s="18">
        <v>0</v>
      </c>
      <c r="N64" s="18">
        <v>0</v>
      </c>
      <c r="O64" s="18">
        <v>583</v>
      </c>
      <c r="P64" s="122"/>
      <c r="Q64" s="18">
        <f t="shared" si="3"/>
        <v>583</v>
      </c>
      <c r="R64" s="18">
        <v>600</v>
      </c>
      <c r="S64" s="18">
        <f t="shared" si="4"/>
        <v>3283</v>
      </c>
      <c r="U64" s="3">
        <f t="shared" si="5"/>
        <v>-17</v>
      </c>
    </row>
    <row r="65" spans="1:22" s="3" customFormat="1">
      <c r="A65" s="1" t="s">
        <v>144</v>
      </c>
      <c r="B65" s="9" t="s">
        <v>145</v>
      </c>
      <c r="C65" s="55"/>
      <c r="D65" s="18">
        <v>58.62</v>
      </c>
      <c r="E65" s="18">
        <v>103.42</v>
      </c>
      <c r="F65" s="18">
        <v>185.04999999999998</v>
      </c>
      <c r="G65" s="18">
        <v>49.89</v>
      </c>
      <c r="H65" s="18">
        <v>195.82</v>
      </c>
      <c r="I65" s="18">
        <v>34.36</v>
      </c>
      <c r="J65" s="18">
        <v>114.28</v>
      </c>
      <c r="K65" s="18">
        <v>93.960000000000008</v>
      </c>
      <c r="L65" s="18">
        <v>56.06</v>
      </c>
      <c r="M65" s="18">
        <v>27.799999999999997</v>
      </c>
      <c r="N65" s="18">
        <v>9.16</v>
      </c>
      <c r="O65" s="18">
        <v>41.5</v>
      </c>
      <c r="P65" s="122">
        <v>102.4731</v>
      </c>
      <c r="Q65" s="18">
        <f t="shared" si="3"/>
        <v>143.97309999999999</v>
      </c>
      <c r="R65" s="18">
        <v>100</v>
      </c>
      <c r="S65" s="18">
        <f t="shared" si="4"/>
        <v>969.92</v>
      </c>
      <c r="U65" s="3">
        <f t="shared" si="5"/>
        <v>43.973099999999988</v>
      </c>
    </row>
    <row r="66" spans="1:22" s="3" customFormat="1">
      <c r="A66" s="1" t="s">
        <v>146</v>
      </c>
      <c r="B66" s="9" t="s">
        <v>147</v>
      </c>
      <c r="C66" s="55"/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/>
      <c r="P66" s="122"/>
      <c r="Q66" s="18">
        <f t="shared" si="3"/>
        <v>0</v>
      </c>
      <c r="R66" s="18">
        <v>0</v>
      </c>
      <c r="S66" s="18">
        <f t="shared" si="4"/>
        <v>0</v>
      </c>
      <c r="U66" s="3">
        <f t="shared" si="5"/>
        <v>0</v>
      </c>
    </row>
    <row r="67" spans="1:22" s="3" customFormat="1">
      <c r="A67" s="1" t="s">
        <v>148</v>
      </c>
      <c r="B67" s="9" t="s">
        <v>149</v>
      </c>
      <c r="C67" s="55"/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/>
      <c r="P67" s="122"/>
      <c r="Q67" s="18">
        <f t="shared" si="3"/>
        <v>0</v>
      </c>
      <c r="R67" s="18">
        <v>1000</v>
      </c>
      <c r="S67" s="18">
        <f t="shared" si="4"/>
        <v>0</v>
      </c>
      <c r="U67" s="3">
        <f t="shared" si="5"/>
        <v>-1000</v>
      </c>
      <c r="V67" s="3" t="s">
        <v>293</v>
      </c>
    </row>
    <row r="68" spans="1:22" s="3" customFormat="1">
      <c r="A68" s="1" t="s">
        <v>156</v>
      </c>
      <c r="B68" s="9" t="s">
        <v>222</v>
      </c>
      <c r="C68" s="55"/>
      <c r="D68" s="18">
        <v>306</v>
      </c>
      <c r="E68" s="18">
        <v>155</v>
      </c>
      <c r="F68" s="18">
        <v>155</v>
      </c>
      <c r="G68" s="18">
        <v>155</v>
      </c>
      <c r="H68" s="18">
        <v>155</v>
      </c>
      <c r="I68" s="18">
        <v>155</v>
      </c>
      <c r="J68" s="18">
        <v>155</v>
      </c>
      <c r="K68" s="18">
        <v>155</v>
      </c>
      <c r="L68" s="18">
        <v>155</v>
      </c>
      <c r="M68" s="18">
        <v>155</v>
      </c>
      <c r="N68" s="18">
        <v>155</v>
      </c>
      <c r="O68" s="18">
        <v>155</v>
      </c>
      <c r="P68" s="122"/>
      <c r="Q68" s="18">
        <f t="shared" si="3"/>
        <v>155</v>
      </c>
      <c r="R68" s="18">
        <v>0</v>
      </c>
      <c r="S68" s="18">
        <f t="shared" si="4"/>
        <v>2011</v>
      </c>
      <c r="U68" s="3">
        <f t="shared" si="5"/>
        <v>155</v>
      </c>
    </row>
    <row r="69" spans="1:22" s="3" customFormat="1" ht="11.25" customHeight="1">
      <c r="A69" s="1"/>
      <c r="B69" s="9" t="s">
        <v>150</v>
      </c>
      <c r="C69" s="55"/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/>
      <c r="P69" s="122"/>
      <c r="Q69" s="18">
        <f t="shared" si="3"/>
        <v>0</v>
      </c>
      <c r="R69" s="18">
        <v>1000</v>
      </c>
      <c r="S69" s="18">
        <f t="shared" si="4"/>
        <v>0</v>
      </c>
      <c r="U69" s="3">
        <f t="shared" si="5"/>
        <v>-1000</v>
      </c>
      <c r="V69" s="3" t="s">
        <v>293</v>
      </c>
    </row>
    <row r="70" spans="1:22" s="3" customFormat="1">
      <c r="A70" s="1"/>
      <c r="B70" s="9" t="s">
        <v>151</v>
      </c>
      <c r="C70" s="55"/>
      <c r="D70" s="31">
        <v>330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/>
      <c r="P70" s="127"/>
      <c r="Q70" s="31">
        <f t="shared" si="3"/>
        <v>0</v>
      </c>
      <c r="R70" s="31">
        <v>0</v>
      </c>
      <c r="S70" s="31">
        <f t="shared" si="4"/>
        <v>330</v>
      </c>
      <c r="U70" s="3">
        <f t="shared" si="5"/>
        <v>0</v>
      </c>
    </row>
    <row r="71" spans="1:22" s="54" customFormat="1">
      <c r="A71" s="2"/>
      <c r="B71" s="101"/>
      <c r="C71" s="56"/>
      <c r="D71" s="19">
        <f t="shared" ref="D71:R71" si="6">SUM(D26:D70)</f>
        <v>126534.01</v>
      </c>
      <c r="E71" s="19">
        <f t="shared" si="6"/>
        <v>139622.61000000002</v>
      </c>
      <c r="F71" s="19">
        <f t="shared" si="6"/>
        <v>179032.77999999997</v>
      </c>
      <c r="G71" s="19">
        <f t="shared" si="6"/>
        <v>145628.43</v>
      </c>
      <c r="H71" s="19">
        <f t="shared" si="6"/>
        <v>128882.65999999999</v>
      </c>
      <c r="I71" s="19">
        <f t="shared" si="6"/>
        <v>159986.77999999997</v>
      </c>
      <c r="J71" s="19">
        <f t="shared" si="6"/>
        <v>139902.59</v>
      </c>
      <c r="K71" s="19">
        <f t="shared" si="6"/>
        <v>127345.82000000004</v>
      </c>
      <c r="L71" s="19">
        <f t="shared" si="6"/>
        <v>128690.29000000002</v>
      </c>
      <c r="M71" s="19">
        <f t="shared" si="6"/>
        <v>130069.58</v>
      </c>
      <c r="N71" s="19">
        <f t="shared" si="6"/>
        <v>129418.87000000002</v>
      </c>
      <c r="O71" s="19">
        <f>SUM(O26:O70)</f>
        <v>177100.80000000002</v>
      </c>
      <c r="P71" s="126">
        <f t="shared" si="6"/>
        <v>15750.393099999998</v>
      </c>
      <c r="Q71" s="19">
        <f>O71+P71</f>
        <v>192851.1931</v>
      </c>
      <c r="R71" s="19">
        <f t="shared" si="6"/>
        <v>232235.42</v>
      </c>
      <c r="S71" s="19">
        <f t="shared" si="4"/>
        <v>1712215.2200000002</v>
      </c>
      <c r="T71" s="3"/>
      <c r="U71" s="135">
        <f>Q71-R71</f>
        <v>-39384.226900000009</v>
      </c>
    </row>
    <row r="72" spans="1:22">
      <c r="B72" s="48" t="s">
        <v>190</v>
      </c>
      <c r="C72" s="55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22"/>
      <c r="Q72" s="18"/>
      <c r="R72" s="18"/>
      <c r="S72" s="18"/>
      <c r="U72" s="3">
        <f t="shared" si="5"/>
        <v>0</v>
      </c>
    </row>
    <row r="73" spans="1:22">
      <c r="B73" s="9" t="s">
        <v>181</v>
      </c>
      <c r="C73" s="55"/>
      <c r="D73" s="18">
        <v>700000</v>
      </c>
      <c r="E73" s="18">
        <v>0</v>
      </c>
      <c r="F73" s="18">
        <v>0</v>
      </c>
      <c r="G73" s="18">
        <v>900000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1400000</v>
      </c>
      <c r="N73" s="18">
        <v>0</v>
      </c>
      <c r="O73" s="18">
        <v>0</v>
      </c>
      <c r="P73" s="122">
        <v>0</v>
      </c>
      <c r="Q73" s="18"/>
      <c r="R73" s="18">
        <v>0</v>
      </c>
      <c r="S73" s="18">
        <f t="shared" ref="S73:S79" si="7">SUM(D73:O73)</f>
        <v>3000000</v>
      </c>
      <c r="U73" s="3">
        <f t="shared" si="5"/>
        <v>0</v>
      </c>
    </row>
    <row r="74" spans="1:22">
      <c r="B74" s="9" t="s">
        <v>186</v>
      </c>
      <c r="C74" s="55"/>
      <c r="D74" s="18">
        <v>641.29999999999995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22">
        <v>0</v>
      </c>
      <c r="Q74" s="18"/>
      <c r="R74" s="18">
        <v>0</v>
      </c>
      <c r="S74" s="18">
        <f t="shared" si="7"/>
        <v>641.29999999999995</v>
      </c>
      <c r="U74" s="3">
        <f t="shared" si="5"/>
        <v>0</v>
      </c>
    </row>
    <row r="75" spans="1:22">
      <c r="A75" s="1" t="s">
        <v>39</v>
      </c>
      <c r="B75" s="9" t="s">
        <v>40</v>
      </c>
      <c r="C75" s="55"/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22">
        <v>0</v>
      </c>
      <c r="Q75" s="18"/>
      <c r="R75" s="18">
        <v>0</v>
      </c>
      <c r="S75" s="18">
        <f t="shared" si="7"/>
        <v>0</v>
      </c>
      <c r="U75" s="3">
        <f t="shared" si="5"/>
        <v>0</v>
      </c>
    </row>
    <row r="76" spans="1:22" s="3" customFormat="1">
      <c r="A76" s="1" t="s">
        <v>41</v>
      </c>
      <c r="B76" s="9" t="s">
        <v>42</v>
      </c>
      <c r="C76" s="55"/>
      <c r="D76" s="18">
        <v>0</v>
      </c>
      <c r="E76" s="18">
        <v>0</v>
      </c>
      <c r="F76" s="18">
        <v>650</v>
      </c>
      <c r="G76" s="18">
        <v>0</v>
      </c>
      <c r="H76" s="18">
        <v>0</v>
      </c>
      <c r="I76" s="18">
        <v>8000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22">
        <v>0</v>
      </c>
      <c r="Q76" s="18"/>
      <c r="R76" s="18">
        <v>0</v>
      </c>
      <c r="S76" s="18">
        <f t="shared" si="7"/>
        <v>8650</v>
      </c>
      <c r="U76" s="3">
        <f t="shared" si="5"/>
        <v>0</v>
      </c>
    </row>
    <row r="77" spans="1:22" s="3" customFormat="1">
      <c r="A77" s="1" t="s">
        <v>43</v>
      </c>
      <c r="B77" s="9" t="s">
        <v>44</v>
      </c>
      <c r="C77" s="55"/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16">
        <v>3407.29</v>
      </c>
      <c r="P77" s="122"/>
      <c r="Q77" s="18">
        <f t="shared" ref="Q77:Q79" si="8">O77+P77</f>
        <v>3407.29</v>
      </c>
      <c r="R77" s="18">
        <v>0</v>
      </c>
      <c r="S77" s="18">
        <f t="shared" si="7"/>
        <v>3407.29</v>
      </c>
      <c r="U77" s="3">
        <f t="shared" si="5"/>
        <v>3407.29</v>
      </c>
    </row>
    <row r="78" spans="1:22" s="3" customFormat="1">
      <c r="A78" s="1"/>
      <c r="B78" s="9" t="s">
        <v>185</v>
      </c>
      <c r="C78" s="55"/>
      <c r="D78" s="31">
        <v>681.25</v>
      </c>
      <c r="E78" s="31">
        <v>0</v>
      </c>
      <c r="F78" s="31">
        <v>320.5</v>
      </c>
      <c r="G78" s="31">
        <v>360</v>
      </c>
      <c r="H78" s="31">
        <v>680</v>
      </c>
      <c r="I78" s="31">
        <v>406.7</v>
      </c>
      <c r="J78" s="31">
        <v>152.15</v>
      </c>
      <c r="K78" s="31">
        <v>756.40000000000009</v>
      </c>
      <c r="L78" s="31">
        <v>338.2</v>
      </c>
      <c r="M78" s="31">
        <v>174.7</v>
      </c>
      <c r="N78" s="31">
        <v>357</v>
      </c>
      <c r="O78" s="31">
        <v>643.6</v>
      </c>
      <c r="P78" s="127">
        <v>62.85</v>
      </c>
      <c r="Q78" s="31">
        <f t="shared" si="8"/>
        <v>706.45</v>
      </c>
      <c r="R78" s="31">
        <v>0</v>
      </c>
      <c r="S78" s="31">
        <f t="shared" si="7"/>
        <v>4870.5</v>
      </c>
      <c r="U78" s="3">
        <f t="shared" si="5"/>
        <v>706.45</v>
      </c>
    </row>
    <row r="79" spans="1:22" s="54" customFormat="1">
      <c r="A79" s="2"/>
      <c r="B79" s="10"/>
      <c r="C79" s="56"/>
      <c r="D79" s="19">
        <f>SUM(D73:D78)</f>
        <v>701322.55</v>
      </c>
      <c r="E79" s="19">
        <f>SUM(E73:E78)</f>
        <v>0</v>
      </c>
      <c r="F79" s="19">
        <f t="shared" ref="F79:R79" si="9">SUM(F73:F78)</f>
        <v>970.5</v>
      </c>
      <c r="G79" s="19">
        <f t="shared" si="9"/>
        <v>900360</v>
      </c>
      <c r="H79" s="19">
        <f t="shared" si="9"/>
        <v>680</v>
      </c>
      <c r="I79" s="19">
        <f t="shared" si="9"/>
        <v>8406.7000000000007</v>
      </c>
      <c r="J79" s="19">
        <f t="shared" si="9"/>
        <v>152.15</v>
      </c>
      <c r="K79" s="19">
        <f t="shared" si="9"/>
        <v>756.40000000000009</v>
      </c>
      <c r="L79" s="19">
        <f t="shared" si="9"/>
        <v>338.2</v>
      </c>
      <c r="M79" s="19">
        <f t="shared" si="9"/>
        <v>1400174.7</v>
      </c>
      <c r="N79" s="19">
        <f t="shared" si="9"/>
        <v>357</v>
      </c>
      <c r="O79" s="19">
        <f>SUM(O73:O78)</f>
        <v>4050.89</v>
      </c>
      <c r="P79" s="126">
        <f t="shared" si="9"/>
        <v>62.85</v>
      </c>
      <c r="Q79" s="19">
        <f t="shared" si="8"/>
        <v>4113.74</v>
      </c>
      <c r="R79" s="19">
        <f t="shared" si="9"/>
        <v>0</v>
      </c>
      <c r="S79" s="50">
        <f t="shared" si="7"/>
        <v>3017569.09</v>
      </c>
      <c r="T79" s="3"/>
      <c r="U79" s="135">
        <f>Q79-R79</f>
        <v>4113.74</v>
      </c>
    </row>
    <row r="80" spans="1:22">
      <c r="B80" s="9"/>
      <c r="C80" s="55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22"/>
      <c r="Q80" s="18"/>
      <c r="R80" s="18"/>
      <c r="S80" s="18"/>
    </row>
    <row r="81" spans="1:40">
      <c r="B81" s="46" t="s">
        <v>189</v>
      </c>
      <c r="C81" s="55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22"/>
      <c r="Q81" s="18"/>
      <c r="R81" s="18"/>
      <c r="S81" s="18"/>
    </row>
    <row r="82" spans="1:40">
      <c r="A82" s="1" t="s">
        <v>26</v>
      </c>
      <c r="B82" s="9" t="s">
        <v>27</v>
      </c>
      <c r="C82" s="55"/>
      <c r="D82" s="18">
        <v>0</v>
      </c>
      <c r="E82" s="18">
        <v>4358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1690</v>
      </c>
      <c r="M82" s="18">
        <v>0</v>
      </c>
      <c r="N82" s="18">
        <v>0</v>
      </c>
      <c r="O82" s="18">
        <v>0</v>
      </c>
      <c r="P82" s="122">
        <v>0</v>
      </c>
      <c r="Q82" s="18"/>
      <c r="R82" s="18">
        <v>5000</v>
      </c>
      <c r="S82" s="18">
        <f t="shared" ref="S82:S86" si="10">SUM(D82:O82)</f>
        <v>6048</v>
      </c>
      <c r="U82" s="3">
        <f t="shared" si="5"/>
        <v>-5000</v>
      </c>
    </row>
    <row r="83" spans="1:40">
      <c r="A83" s="1" t="s">
        <v>28</v>
      </c>
      <c r="B83" s="9" t="s">
        <v>29</v>
      </c>
      <c r="C83" s="55"/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1135</v>
      </c>
      <c r="J83" s="18">
        <v>0</v>
      </c>
      <c r="K83" s="18">
        <v>0</v>
      </c>
      <c r="L83" s="18">
        <v>880</v>
      </c>
      <c r="M83" s="18">
        <v>0</v>
      </c>
      <c r="N83" s="18">
        <v>0</v>
      </c>
      <c r="O83" s="18">
        <v>0</v>
      </c>
      <c r="P83" s="122">
        <v>0</v>
      </c>
      <c r="Q83" s="18"/>
      <c r="R83" s="18">
        <v>0</v>
      </c>
      <c r="S83" s="18">
        <f t="shared" si="10"/>
        <v>2015</v>
      </c>
      <c r="U83" s="3">
        <f t="shared" si="5"/>
        <v>0</v>
      </c>
    </row>
    <row r="84" spans="1:40" ht="12" hidden="1" customHeight="1">
      <c r="A84" s="1" t="s">
        <v>30</v>
      </c>
      <c r="B84" s="9" t="s">
        <v>31</v>
      </c>
      <c r="C84" s="55"/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/>
      <c r="P84" s="122"/>
      <c r="Q84" s="18"/>
      <c r="R84" s="18"/>
      <c r="S84" s="18">
        <f t="shared" si="10"/>
        <v>0</v>
      </c>
      <c r="U84" s="3">
        <f t="shared" si="5"/>
        <v>0</v>
      </c>
    </row>
    <row r="85" spans="1:40" hidden="1">
      <c r="A85" s="1" t="s">
        <v>32</v>
      </c>
      <c r="B85" s="9" t="s">
        <v>33</v>
      </c>
      <c r="C85" s="55"/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/>
      <c r="P85" s="122"/>
      <c r="Q85" s="18"/>
      <c r="R85" s="18"/>
      <c r="S85" s="18">
        <f t="shared" si="10"/>
        <v>0</v>
      </c>
      <c r="U85" s="3">
        <f t="shared" si="5"/>
        <v>0</v>
      </c>
    </row>
    <row r="86" spans="1:40">
      <c r="A86" s="1" t="s">
        <v>34</v>
      </c>
      <c r="B86" s="9" t="s">
        <v>35</v>
      </c>
      <c r="C86" s="55">
        <v>1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125">
        <v>0</v>
      </c>
      <c r="Q86" s="20"/>
      <c r="R86" s="118">
        <v>144000</v>
      </c>
      <c r="S86" s="20">
        <f t="shared" si="10"/>
        <v>0</v>
      </c>
      <c r="U86" s="3">
        <f t="shared" si="5"/>
        <v>-144000</v>
      </c>
      <c r="V86" s="3" t="s">
        <v>300</v>
      </c>
    </row>
    <row r="87" spans="1:40" hidden="1">
      <c r="A87" s="1" t="s">
        <v>36</v>
      </c>
      <c r="B87" s="9" t="s">
        <v>37</v>
      </c>
      <c r="C87" s="55"/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/>
      <c r="P87" s="122"/>
      <c r="Q87" s="18"/>
      <c r="R87" s="18"/>
      <c r="S87" s="18">
        <f t="shared" ref="S87:S88" si="11">SUM(D87:R87)</f>
        <v>0</v>
      </c>
      <c r="U87" s="3">
        <f t="shared" si="5"/>
        <v>0</v>
      </c>
    </row>
    <row r="88" spans="1:40" hidden="1">
      <c r="B88" s="9" t="s">
        <v>38</v>
      </c>
      <c r="C88" s="55"/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/>
      <c r="N88" s="31">
        <v>0</v>
      </c>
      <c r="O88" s="31"/>
      <c r="P88" s="127"/>
      <c r="Q88" s="31"/>
      <c r="R88" s="31"/>
      <c r="S88" s="31">
        <f t="shared" si="11"/>
        <v>0</v>
      </c>
      <c r="U88" s="3">
        <f t="shared" si="5"/>
        <v>0</v>
      </c>
    </row>
    <row r="89" spans="1:40" s="2" customFormat="1">
      <c r="B89" s="101"/>
      <c r="C89" s="56"/>
      <c r="D89" s="19">
        <f>SUM(D82:D88)</f>
        <v>0</v>
      </c>
      <c r="E89" s="19">
        <f>SUM(E82:E88)</f>
        <v>4358</v>
      </c>
      <c r="F89" s="19">
        <f t="shared" ref="F89:R89" si="12">SUM(F82:F88)</f>
        <v>0</v>
      </c>
      <c r="G89" s="19">
        <f t="shared" si="12"/>
        <v>0</v>
      </c>
      <c r="H89" s="19">
        <f t="shared" si="12"/>
        <v>0</v>
      </c>
      <c r="I89" s="19">
        <f t="shared" si="12"/>
        <v>1135</v>
      </c>
      <c r="J89" s="19">
        <f t="shared" si="12"/>
        <v>0</v>
      </c>
      <c r="K89" s="19">
        <f t="shared" si="12"/>
        <v>0</v>
      </c>
      <c r="L89" s="19">
        <f t="shared" si="12"/>
        <v>2570</v>
      </c>
      <c r="M89" s="19">
        <f t="shared" si="12"/>
        <v>0</v>
      </c>
      <c r="N89" s="19">
        <f t="shared" si="12"/>
        <v>0</v>
      </c>
      <c r="O89" s="19">
        <f t="shared" si="12"/>
        <v>0</v>
      </c>
      <c r="P89" s="19">
        <f t="shared" si="12"/>
        <v>0</v>
      </c>
      <c r="Q89" s="19"/>
      <c r="R89" s="19">
        <f t="shared" si="12"/>
        <v>149000</v>
      </c>
      <c r="S89" s="19">
        <f t="shared" ref="S89" si="13">SUM(D89:O89)</f>
        <v>8063</v>
      </c>
      <c r="T89" s="3"/>
      <c r="U89" s="135">
        <f t="shared" si="5"/>
        <v>-149000</v>
      </c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</row>
    <row r="90" spans="1:40">
      <c r="B90" s="47" t="s">
        <v>191</v>
      </c>
      <c r="C90" s="55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22"/>
      <c r="Q90" s="18"/>
      <c r="R90" s="18"/>
      <c r="S90" s="18"/>
    </row>
    <row r="91" spans="1:40" s="3" customFormat="1">
      <c r="A91" s="1" t="s">
        <v>104</v>
      </c>
      <c r="B91" s="9" t="s">
        <v>105</v>
      </c>
      <c r="C91" s="55"/>
      <c r="D91" s="18">
        <v>12594.300000000001</v>
      </c>
      <c r="E91" s="18">
        <v>60379.08</v>
      </c>
      <c r="F91" s="18">
        <v>14423.56</v>
      </c>
      <c r="G91" s="18">
        <v>23387.52</v>
      </c>
      <c r="H91" s="18">
        <v>0</v>
      </c>
      <c r="I91" s="18">
        <v>55129.01</v>
      </c>
      <c r="J91" s="18">
        <v>17457.04</v>
      </c>
      <c r="K91" s="18">
        <v>0</v>
      </c>
      <c r="L91" s="18">
        <v>157.05000000000001</v>
      </c>
      <c r="M91" s="18">
        <v>83740.88</v>
      </c>
      <c r="N91" s="18">
        <v>9964</v>
      </c>
      <c r="O91" s="18">
        <v>10000</v>
      </c>
      <c r="P91" s="122"/>
      <c r="Q91" s="18">
        <f t="shared" ref="Q91:Q120" si="14">O91+P91</f>
        <v>10000</v>
      </c>
      <c r="R91" s="18">
        <v>15000</v>
      </c>
      <c r="S91" s="18">
        <f t="shared" ref="S91:S119" si="15">SUM(D91:O91)</f>
        <v>287232.44</v>
      </c>
      <c r="U91" s="3">
        <f t="shared" ref="U91:U123" si="16">Q91-R91</f>
        <v>-5000</v>
      </c>
    </row>
    <row r="92" spans="1:40" s="3" customFormat="1">
      <c r="A92" s="1" t="s">
        <v>106</v>
      </c>
      <c r="B92" s="9" t="s">
        <v>107</v>
      </c>
      <c r="C92" s="55"/>
      <c r="D92" s="18">
        <v>0</v>
      </c>
      <c r="E92" s="18">
        <v>901</v>
      </c>
      <c r="F92" s="18">
        <v>1737.8</v>
      </c>
      <c r="G92" s="18">
        <v>424</v>
      </c>
      <c r="H92" s="21">
        <v>137.80000000000001</v>
      </c>
      <c r="I92" s="21">
        <v>15900</v>
      </c>
      <c r="J92" s="21">
        <v>4385</v>
      </c>
      <c r="K92" s="21">
        <v>0</v>
      </c>
      <c r="L92" s="18">
        <v>0</v>
      </c>
      <c r="M92" s="21">
        <v>684</v>
      </c>
      <c r="N92" s="21">
        <v>27900</v>
      </c>
      <c r="O92" s="21"/>
      <c r="P92" s="128"/>
      <c r="Q92" s="21">
        <f t="shared" si="14"/>
        <v>0</v>
      </c>
      <c r="R92" s="21">
        <v>930.40000000000146</v>
      </c>
      <c r="S92" s="18">
        <f t="shared" si="15"/>
        <v>52069.599999999999</v>
      </c>
      <c r="U92" s="3">
        <f t="shared" si="16"/>
        <v>-930.40000000000146</v>
      </c>
      <c r="V92" s="3" t="s">
        <v>301</v>
      </c>
    </row>
    <row r="93" spans="1:40" s="3" customFormat="1">
      <c r="A93" s="1" t="s">
        <v>153</v>
      </c>
      <c r="B93" s="9" t="s">
        <v>154</v>
      </c>
      <c r="C93" s="55"/>
      <c r="D93" s="18">
        <v>168010</v>
      </c>
      <c r="E93" s="18">
        <v>9010</v>
      </c>
      <c r="F93" s="18">
        <v>9010</v>
      </c>
      <c r="G93" s="18">
        <v>9010</v>
      </c>
      <c r="H93" s="18">
        <v>0</v>
      </c>
      <c r="I93" s="18">
        <v>17810</v>
      </c>
      <c r="J93" s="18">
        <v>8800</v>
      </c>
      <c r="K93" s="18">
        <v>8800</v>
      </c>
      <c r="L93" s="18">
        <v>9010</v>
      </c>
      <c r="M93" s="18">
        <v>9010</v>
      </c>
      <c r="N93" s="18">
        <v>9010</v>
      </c>
      <c r="O93" s="18">
        <v>9010</v>
      </c>
      <c r="P93" s="122"/>
      <c r="Q93" s="18">
        <f t="shared" si="14"/>
        <v>9010</v>
      </c>
      <c r="R93" s="18">
        <v>9167.5</v>
      </c>
      <c r="S93" s="18">
        <f t="shared" si="15"/>
        <v>266490</v>
      </c>
      <c r="U93" s="3">
        <f t="shared" si="16"/>
        <v>-157.5</v>
      </c>
    </row>
    <row r="94" spans="1:40" s="3" customFormat="1">
      <c r="A94" s="1"/>
      <c r="B94" s="9" t="s">
        <v>157</v>
      </c>
      <c r="C94" s="55"/>
      <c r="D94" s="18">
        <v>0</v>
      </c>
      <c r="E94" s="18">
        <v>0</v>
      </c>
      <c r="F94" s="18">
        <v>26686.560000000001</v>
      </c>
      <c r="G94" s="18">
        <v>0</v>
      </c>
      <c r="H94" s="18">
        <v>0</v>
      </c>
      <c r="I94" s="18">
        <v>0</v>
      </c>
      <c r="J94" s="18">
        <v>52345</v>
      </c>
      <c r="K94" s="18">
        <v>58560</v>
      </c>
      <c r="L94" s="18">
        <v>60816</v>
      </c>
      <c r="M94" s="18">
        <v>42347</v>
      </c>
      <c r="N94" s="18">
        <v>0</v>
      </c>
      <c r="O94" s="18">
        <v>52925.8</v>
      </c>
      <c r="P94" s="122"/>
      <c r="Q94" s="18">
        <f t="shared" si="14"/>
        <v>52925.8</v>
      </c>
      <c r="R94" s="18">
        <v>58560</v>
      </c>
      <c r="S94" s="18">
        <f t="shared" si="15"/>
        <v>293680.36</v>
      </c>
      <c r="U94" s="3">
        <f t="shared" si="16"/>
        <v>-5634.1999999999971</v>
      </c>
      <c r="V94" s="3" t="s">
        <v>302</v>
      </c>
    </row>
    <row r="95" spans="1:40" s="3" customFormat="1">
      <c r="A95" s="1"/>
      <c r="B95" s="9" t="s">
        <v>164</v>
      </c>
      <c r="C95" s="55"/>
      <c r="D95" s="18">
        <v>0</v>
      </c>
      <c r="E95" s="18">
        <v>1525.67</v>
      </c>
      <c r="F95" s="18">
        <v>13112.45</v>
      </c>
      <c r="G95" s="18">
        <v>14219.07</v>
      </c>
      <c r="H95" s="18">
        <v>4453.54</v>
      </c>
      <c r="I95" s="18">
        <v>1685.6</v>
      </c>
      <c r="J95" s="18">
        <v>9638.4699999999993</v>
      </c>
      <c r="K95" s="18">
        <v>5006.2</v>
      </c>
      <c r="L95" s="18">
        <v>3655.99</v>
      </c>
      <c r="M95" s="18">
        <v>1000</v>
      </c>
      <c r="N95" s="18">
        <v>185.65</v>
      </c>
      <c r="O95" s="18">
        <v>2000</v>
      </c>
      <c r="P95" s="122">
        <v>10247.31</v>
      </c>
      <c r="Q95" s="18">
        <f t="shared" si="14"/>
        <v>12247.31</v>
      </c>
      <c r="R95" s="18">
        <v>25703.010000000002</v>
      </c>
      <c r="S95" s="18">
        <f>SUM(D95:O95)</f>
        <v>56482.64</v>
      </c>
      <c r="U95" s="3">
        <f>Q95-R95</f>
        <v>-13455.700000000003</v>
      </c>
      <c r="V95" s="3" t="s">
        <v>302</v>
      </c>
    </row>
    <row r="96" spans="1:40" s="3" customFormat="1">
      <c r="A96" s="1" t="s">
        <v>108</v>
      </c>
      <c r="B96" s="9" t="s">
        <v>109</v>
      </c>
      <c r="C96" s="55"/>
      <c r="D96" s="18">
        <v>0</v>
      </c>
      <c r="E96" s="18">
        <v>30500.44</v>
      </c>
      <c r="F96" s="18">
        <v>0</v>
      </c>
      <c r="G96" s="18">
        <v>27184.76</v>
      </c>
      <c r="H96" s="18">
        <v>14452.39</v>
      </c>
      <c r="I96" s="18">
        <v>8540</v>
      </c>
      <c r="J96" s="18">
        <v>22440</v>
      </c>
      <c r="K96" s="18">
        <v>14220</v>
      </c>
      <c r="L96" s="18">
        <v>2714</v>
      </c>
      <c r="M96" s="18">
        <v>26558</v>
      </c>
      <c r="N96" s="18">
        <v>9925</v>
      </c>
      <c r="O96" s="18">
        <v>21594.94</v>
      </c>
      <c r="P96" s="122"/>
      <c r="Q96" s="18">
        <f t="shared" si="14"/>
        <v>21594.94</v>
      </c>
      <c r="R96" s="18">
        <v>54461</v>
      </c>
      <c r="S96" s="18">
        <f t="shared" si="15"/>
        <v>178129.53</v>
      </c>
      <c r="U96" s="3">
        <f t="shared" si="16"/>
        <v>-32866.06</v>
      </c>
      <c r="V96" s="3" t="s">
        <v>300</v>
      </c>
    </row>
    <row r="97" spans="1:22" s="3" customFormat="1" hidden="1">
      <c r="A97" s="1" t="s">
        <v>110</v>
      </c>
      <c r="B97" s="9" t="s">
        <v>111</v>
      </c>
      <c r="C97" s="58"/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/>
      <c r="P97" s="122"/>
      <c r="Q97" s="18">
        <f t="shared" si="14"/>
        <v>0</v>
      </c>
      <c r="R97" s="18">
        <v>0</v>
      </c>
      <c r="S97" s="18">
        <f t="shared" si="15"/>
        <v>0</v>
      </c>
      <c r="U97" s="3">
        <f t="shared" si="16"/>
        <v>0</v>
      </c>
    </row>
    <row r="98" spans="1:22" s="3" customFormat="1">
      <c r="A98" s="1"/>
      <c r="B98" s="9" t="s">
        <v>112</v>
      </c>
      <c r="C98" s="55"/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9964</v>
      </c>
      <c r="J98" s="18">
        <v>0</v>
      </c>
      <c r="K98" s="18">
        <v>10605</v>
      </c>
      <c r="L98" s="18">
        <v>0</v>
      </c>
      <c r="M98" s="18">
        <v>0</v>
      </c>
      <c r="N98" s="18">
        <v>0</v>
      </c>
      <c r="O98" s="18">
        <v>3500</v>
      </c>
      <c r="P98" s="122"/>
      <c r="Q98" s="18">
        <f t="shared" si="14"/>
        <v>3500</v>
      </c>
      <c r="R98" s="18">
        <v>0</v>
      </c>
      <c r="S98" s="18">
        <f t="shared" si="15"/>
        <v>24069</v>
      </c>
      <c r="U98" s="3">
        <f t="shared" si="16"/>
        <v>3500</v>
      </c>
    </row>
    <row r="99" spans="1:22" s="3" customFormat="1">
      <c r="A99" s="1" t="s">
        <v>113</v>
      </c>
      <c r="B99" s="9" t="s">
        <v>114</v>
      </c>
      <c r="C99" s="55"/>
      <c r="D99" s="18">
        <v>0</v>
      </c>
      <c r="E99" s="18">
        <v>19467.599999999999</v>
      </c>
      <c r="F99" s="18">
        <v>108</v>
      </c>
      <c r="G99" s="18">
        <v>0</v>
      </c>
      <c r="H99" s="21">
        <v>38.299999999999997</v>
      </c>
      <c r="I99" s="21">
        <v>30283.599999999999</v>
      </c>
      <c r="J99" s="21">
        <v>0</v>
      </c>
      <c r="K99" s="21">
        <v>9000</v>
      </c>
      <c r="L99" s="21">
        <v>0</v>
      </c>
      <c r="M99" s="21">
        <v>26272.400000000001</v>
      </c>
      <c r="N99" s="21">
        <v>0</v>
      </c>
      <c r="O99" s="21">
        <v>39000</v>
      </c>
      <c r="P99" s="128">
        <v>9450</v>
      </c>
      <c r="Q99" s="21">
        <f t="shared" si="14"/>
        <v>48450</v>
      </c>
      <c r="R99" s="21">
        <v>48450</v>
      </c>
      <c r="S99" s="18">
        <f t="shared" si="15"/>
        <v>124169.9</v>
      </c>
      <c r="U99" s="3">
        <f t="shared" si="16"/>
        <v>0</v>
      </c>
    </row>
    <row r="100" spans="1:22" s="3" customFormat="1">
      <c r="A100" s="1" t="s">
        <v>115</v>
      </c>
      <c r="B100" s="9" t="s">
        <v>116</v>
      </c>
      <c r="C100" s="55"/>
      <c r="D100" s="18">
        <v>108.12</v>
      </c>
      <c r="E100" s="18">
        <v>188.68</v>
      </c>
      <c r="F100" s="18">
        <v>0</v>
      </c>
      <c r="G100" s="18">
        <v>454.70000000000005</v>
      </c>
      <c r="H100" s="18">
        <v>0</v>
      </c>
      <c r="I100" s="18">
        <v>0</v>
      </c>
      <c r="J100" s="18">
        <v>150</v>
      </c>
      <c r="K100" s="18">
        <v>0</v>
      </c>
      <c r="L100" s="18">
        <v>0</v>
      </c>
      <c r="M100" s="18">
        <v>0</v>
      </c>
      <c r="N100" s="18">
        <v>300</v>
      </c>
      <c r="O100" s="18"/>
      <c r="P100" s="122"/>
      <c r="Q100" s="18">
        <f t="shared" si="14"/>
        <v>0</v>
      </c>
      <c r="R100" s="18">
        <v>500</v>
      </c>
      <c r="S100" s="18">
        <f t="shared" si="15"/>
        <v>1201.5</v>
      </c>
      <c r="U100" s="3">
        <f t="shared" si="16"/>
        <v>-500</v>
      </c>
    </row>
    <row r="101" spans="1:22" s="3" customFormat="1">
      <c r="A101" s="1" t="s">
        <v>117</v>
      </c>
      <c r="B101" s="9" t="s">
        <v>216</v>
      </c>
      <c r="C101" s="55"/>
      <c r="D101" s="18">
        <v>2500</v>
      </c>
      <c r="E101" s="18">
        <v>2500</v>
      </c>
      <c r="F101" s="18">
        <v>0</v>
      </c>
      <c r="G101" s="18">
        <v>1854.84</v>
      </c>
      <c r="H101" s="18">
        <v>2500</v>
      </c>
      <c r="I101" s="18">
        <v>2500</v>
      </c>
      <c r="J101" s="18">
        <v>2500</v>
      </c>
      <c r="K101" s="18">
        <v>5000</v>
      </c>
      <c r="L101" s="18">
        <v>2500</v>
      </c>
      <c r="M101" s="18">
        <v>0</v>
      </c>
      <c r="N101" s="18">
        <v>5000</v>
      </c>
      <c r="O101" s="18">
        <v>2500</v>
      </c>
      <c r="P101" s="122"/>
      <c r="Q101" s="18">
        <f t="shared" si="14"/>
        <v>2500</v>
      </c>
      <c r="R101" s="18">
        <v>2500</v>
      </c>
      <c r="S101" s="18">
        <f t="shared" si="15"/>
        <v>29354.84</v>
      </c>
      <c r="U101" s="3">
        <f t="shared" si="16"/>
        <v>0</v>
      </c>
    </row>
    <row r="102" spans="1:22" s="3" customFormat="1" hidden="1">
      <c r="A102" s="1" t="s">
        <v>118</v>
      </c>
      <c r="B102" s="9" t="s">
        <v>119</v>
      </c>
      <c r="C102" s="58"/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18"/>
      <c r="P102" s="122"/>
      <c r="Q102" s="18">
        <f t="shared" si="14"/>
        <v>0</v>
      </c>
      <c r="R102" s="18">
        <v>0</v>
      </c>
      <c r="S102" s="18">
        <f t="shared" si="15"/>
        <v>0</v>
      </c>
      <c r="U102" s="3">
        <f t="shared" si="16"/>
        <v>0</v>
      </c>
    </row>
    <row r="103" spans="1:22" s="3" customFormat="1">
      <c r="A103" s="1" t="s">
        <v>120</v>
      </c>
      <c r="B103" s="9" t="s">
        <v>171</v>
      </c>
      <c r="C103" s="58"/>
      <c r="D103" s="18">
        <v>0</v>
      </c>
      <c r="E103" s="18">
        <v>0</v>
      </c>
      <c r="F103" s="18">
        <v>0</v>
      </c>
      <c r="G103" s="18">
        <v>3180</v>
      </c>
      <c r="H103" s="18">
        <v>0</v>
      </c>
      <c r="I103" s="18">
        <v>0</v>
      </c>
      <c r="J103" s="18">
        <v>6120</v>
      </c>
      <c r="K103" s="18">
        <v>0</v>
      </c>
      <c r="L103" s="18">
        <v>0</v>
      </c>
      <c r="M103" s="18">
        <v>0</v>
      </c>
      <c r="N103" s="18">
        <v>3180</v>
      </c>
      <c r="O103" s="18"/>
      <c r="P103" s="122"/>
      <c r="Q103" s="18">
        <f t="shared" si="14"/>
        <v>0</v>
      </c>
      <c r="R103" s="18">
        <v>0</v>
      </c>
      <c r="S103" s="18">
        <f t="shared" si="15"/>
        <v>12480</v>
      </c>
      <c r="U103" s="3">
        <f t="shared" si="16"/>
        <v>0</v>
      </c>
    </row>
    <row r="104" spans="1:22" s="3" customFormat="1">
      <c r="A104" s="1" t="s">
        <v>121</v>
      </c>
      <c r="B104" s="9" t="s">
        <v>122</v>
      </c>
      <c r="C104" s="55">
        <v>2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454032.88</v>
      </c>
      <c r="K104" s="18">
        <v>0</v>
      </c>
      <c r="L104" s="18">
        <v>0</v>
      </c>
      <c r="M104" s="18">
        <v>10570</v>
      </c>
      <c r="N104" s="18">
        <v>85760.52</v>
      </c>
      <c r="O104" s="18">
        <v>236633.68</v>
      </c>
      <c r="P104" s="122">
        <v>38576</v>
      </c>
      <c r="Q104" s="18">
        <f t="shared" si="14"/>
        <v>275209.68</v>
      </c>
      <c r="R104" s="117">
        <v>291000</v>
      </c>
      <c r="S104" s="18">
        <f t="shared" si="15"/>
        <v>786997.08000000007</v>
      </c>
      <c r="U104" s="3">
        <f t="shared" si="16"/>
        <v>-15790.320000000007</v>
      </c>
    </row>
    <row r="105" spans="1:22" s="3" customFormat="1">
      <c r="A105" s="1" t="s">
        <v>123</v>
      </c>
      <c r="B105" s="9" t="s">
        <v>124</v>
      </c>
      <c r="C105" s="55"/>
      <c r="D105" s="18">
        <v>0</v>
      </c>
      <c r="E105" s="18">
        <v>0</v>
      </c>
      <c r="F105" s="18">
        <v>0</v>
      </c>
      <c r="G105" s="18">
        <v>1500</v>
      </c>
      <c r="H105" s="18">
        <v>0</v>
      </c>
      <c r="I105" s="18">
        <v>2100</v>
      </c>
      <c r="J105" s="18">
        <v>7020</v>
      </c>
      <c r="K105" s="18">
        <v>0</v>
      </c>
      <c r="L105" s="18">
        <v>0</v>
      </c>
      <c r="M105" s="18">
        <v>1500</v>
      </c>
      <c r="N105" s="18">
        <v>3400</v>
      </c>
      <c r="O105" s="18">
        <v>4500</v>
      </c>
      <c r="P105" s="122">
        <v>1000</v>
      </c>
      <c r="Q105" s="18">
        <f t="shared" si="14"/>
        <v>5500</v>
      </c>
      <c r="R105" s="18">
        <v>12595</v>
      </c>
      <c r="S105" s="18">
        <f t="shared" si="15"/>
        <v>20020</v>
      </c>
      <c r="U105" s="3">
        <f t="shared" si="16"/>
        <v>-7095</v>
      </c>
    </row>
    <row r="106" spans="1:22" s="3" customFormat="1" ht="13.5" customHeight="1">
      <c r="A106" s="1" t="s">
        <v>125</v>
      </c>
      <c r="B106" s="9" t="s">
        <v>126</v>
      </c>
      <c r="C106" s="55"/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1237.5</v>
      </c>
      <c r="K106" s="18">
        <v>0</v>
      </c>
      <c r="L106" s="18">
        <v>0</v>
      </c>
      <c r="M106" s="18">
        <v>2000</v>
      </c>
      <c r="N106" s="18">
        <v>0</v>
      </c>
      <c r="O106" s="18"/>
      <c r="P106" s="122"/>
      <c r="Q106" s="18">
        <f t="shared" si="14"/>
        <v>0</v>
      </c>
      <c r="R106" s="18">
        <v>16000</v>
      </c>
      <c r="S106" s="18">
        <f t="shared" si="15"/>
        <v>3237.5</v>
      </c>
      <c r="U106" s="3">
        <f t="shared" si="16"/>
        <v>-16000</v>
      </c>
      <c r="V106" s="3" t="s">
        <v>303</v>
      </c>
    </row>
    <row r="107" spans="1:22" s="3" customFormat="1">
      <c r="A107" s="1"/>
      <c r="B107" s="9" t="s">
        <v>176</v>
      </c>
      <c r="C107" s="58"/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634.94000000000005</v>
      </c>
      <c r="N107" s="18">
        <v>0</v>
      </c>
      <c r="O107" s="18"/>
      <c r="P107" s="122"/>
      <c r="Q107" s="18">
        <f t="shared" si="14"/>
        <v>0</v>
      </c>
      <c r="R107" s="18">
        <v>0</v>
      </c>
      <c r="S107" s="18">
        <f t="shared" si="15"/>
        <v>634.94000000000005</v>
      </c>
      <c r="U107" s="3">
        <f t="shared" si="16"/>
        <v>0</v>
      </c>
    </row>
    <row r="108" spans="1:22" s="3" customFormat="1">
      <c r="A108" s="1" t="s">
        <v>127</v>
      </c>
      <c r="B108" s="9" t="s">
        <v>128</v>
      </c>
      <c r="C108" s="55"/>
      <c r="D108" s="18">
        <v>30455.599999999999</v>
      </c>
      <c r="E108" s="18">
        <v>34777.270000000004</v>
      </c>
      <c r="F108" s="18">
        <v>46764.789999999994</v>
      </c>
      <c r="G108" s="18">
        <v>9689.3700000000008</v>
      </c>
      <c r="H108" s="18">
        <v>593.6</v>
      </c>
      <c r="I108" s="18">
        <v>127200.48</v>
      </c>
      <c r="J108" s="18">
        <v>54342</v>
      </c>
      <c r="K108" s="18">
        <v>60910.79</v>
      </c>
      <c r="L108" s="18">
        <v>0</v>
      </c>
      <c r="M108" s="18">
        <v>34430</v>
      </c>
      <c r="N108" s="18">
        <v>14558</v>
      </c>
      <c r="O108" s="18">
        <v>6553</v>
      </c>
      <c r="P108" s="122">
        <v>4205</v>
      </c>
      <c r="Q108" s="18">
        <f t="shared" si="14"/>
        <v>10758</v>
      </c>
      <c r="R108" s="18">
        <v>83365</v>
      </c>
      <c r="S108" s="18">
        <f t="shared" si="15"/>
        <v>420274.89999999997</v>
      </c>
      <c r="U108" s="3">
        <f t="shared" si="16"/>
        <v>-72607</v>
      </c>
      <c r="V108" s="3" t="s">
        <v>304</v>
      </c>
    </row>
    <row r="109" spans="1:22" s="3" customFormat="1">
      <c r="A109" s="1" t="s">
        <v>224</v>
      </c>
      <c r="B109" s="9" t="s">
        <v>223</v>
      </c>
      <c r="C109" s="55"/>
      <c r="D109" s="18">
        <v>0</v>
      </c>
      <c r="E109" s="18">
        <v>302.10000000000002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/>
      <c r="P109" s="122"/>
      <c r="Q109" s="18">
        <f t="shared" si="14"/>
        <v>0</v>
      </c>
      <c r="R109" s="18">
        <v>0</v>
      </c>
      <c r="S109" s="18">
        <f t="shared" si="15"/>
        <v>302.10000000000002</v>
      </c>
      <c r="U109" s="3">
        <f t="shared" si="16"/>
        <v>0</v>
      </c>
    </row>
    <row r="110" spans="1:22" s="3" customFormat="1">
      <c r="A110" s="1" t="s">
        <v>129</v>
      </c>
      <c r="B110" s="9" t="s">
        <v>130</v>
      </c>
      <c r="C110" s="55">
        <v>3</v>
      </c>
      <c r="D110" s="18">
        <v>25000</v>
      </c>
      <c r="E110" s="18">
        <v>42888.88</v>
      </c>
      <c r="F110" s="18">
        <v>2894.8</v>
      </c>
      <c r="G110" s="18">
        <v>1835.4</v>
      </c>
      <c r="H110" s="18">
        <v>1129.5</v>
      </c>
      <c r="I110" s="18">
        <v>15606.7</v>
      </c>
      <c r="J110" s="18">
        <v>74663.820000000007</v>
      </c>
      <c r="K110" s="18">
        <v>141070.59999999998</v>
      </c>
      <c r="L110" s="18">
        <v>121876.5</v>
      </c>
      <c r="M110" s="18">
        <v>133820.01999999999</v>
      </c>
      <c r="N110" s="18">
        <v>108947.59999999999</v>
      </c>
      <c r="O110" s="18">
        <v>123191.70000000001</v>
      </c>
      <c r="P110" s="122">
        <v>116398.65284388361</v>
      </c>
      <c r="Q110" s="18">
        <f t="shared" si="14"/>
        <v>239590.35284388362</v>
      </c>
      <c r="R110" s="117">
        <v>292906.09999999998</v>
      </c>
      <c r="S110" s="18">
        <f t="shared" si="15"/>
        <v>792925.52</v>
      </c>
      <c r="U110" s="3">
        <f t="shared" si="16"/>
        <v>-53315.747156116355</v>
      </c>
      <c r="V110" s="3" t="s">
        <v>305</v>
      </c>
    </row>
    <row r="111" spans="1:22" s="3" customFormat="1">
      <c r="A111" s="1" t="s">
        <v>160</v>
      </c>
      <c r="B111" s="9" t="s">
        <v>161</v>
      </c>
      <c r="C111" s="55">
        <v>4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37600</v>
      </c>
      <c r="L111" s="18">
        <v>0</v>
      </c>
      <c r="M111" s="18">
        <v>0</v>
      </c>
      <c r="N111" s="18">
        <v>0</v>
      </c>
      <c r="O111" s="18">
        <v>39856</v>
      </c>
      <c r="P111" s="122">
        <v>79712</v>
      </c>
      <c r="Q111" s="18">
        <f t="shared" si="14"/>
        <v>119568</v>
      </c>
      <c r="R111" s="117">
        <v>119568</v>
      </c>
      <c r="S111" s="18">
        <f t="shared" si="15"/>
        <v>77456</v>
      </c>
      <c r="U111" s="3">
        <f t="shared" si="16"/>
        <v>0</v>
      </c>
    </row>
    <row r="112" spans="1:22" s="3" customFormat="1">
      <c r="A112" s="1" t="s">
        <v>131</v>
      </c>
      <c r="B112" s="9" t="s">
        <v>162</v>
      </c>
      <c r="C112" s="55"/>
      <c r="D112" s="18">
        <v>0</v>
      </c>
      <c r="E112" s="18">
        <v>400</v>
      </c>
      <c r="F112" s="18">
        <v>0</v>
      </c>
      <c r="G112" s="18">
        <v>960</v>
      </c>
      <c r="H112" s="18">
        <v>0</v>
      </c>
      <c r="I112" s="18">
        <v>400</v>
      </c>
      <c r="J112" s="18">
        <v>1160</v>
      </c>
      <c r="K112" s="18">
        <v>6159.6</v>
      </c>
      <c r="L112" s="18">
        <v>400</v>
      </c>
      <c r="M112" s="18">
        <v>1570</v>
      </c>
      <c r="N112" s="18">
        <v>2607.52</v>
      </c>
      <c r="O112" s="18">
        <v>870</v>
      </c>
      <c r="P112" s="122"/>
      <c r="Q112" s="18">
        <f t="shared" si="14"/>
        <v>870</v>
      </c>
      <c r="R112" s="18">
        <v>10000</v>
      </c>
      <c r="S112" s="18">
        <f t="shared" si="15"/>
        <v>14527.12</v>
      </c>
      <c r="U112" s="3">
        <f t="shared" si="16"/>
        <v>-9130</v>
      </c>
      <c r="V112" s="3" t="s">
        <v>306</v>
      </c>
    </row>
    <row r="113" spans="1:23" s="3" customFormat="1">
      <c r="A113" s="1" t="s">
        <v>132</v>
      </c>
      <c r="B113" s="9" t="s">
        <v>133</v>
      </c>
      <c r="C113" s="55">
        <v>5</v>
      </c>
      <c r="D113" s="116">
        <v>2527.85</v>
      </c>
      <c r="E113" s="18">
        <v>53448.430000000008</v>
      </c>
      <c r="F113" s="18">
        <v>89608.28</v>
      </c>
      <c r="G113" s="18">
        <v>116970.42999999998</v>
      </c>
      <c r="H113" s="18">
        <v>30333.360000000001</v>
      </c>
      <c r="I113" s="18">
        <v>476252.31</v>
      </c>
      <c r="J113" s="18">
        <v>76344.49000000002</v>
      </c>
      <c r="K113" s="18">
        <v>39894.89</v>
      </c>
      <c r="L113" s="18">
        <v>127809.55</v>
      </c>
      <c r="M113" s="18">
        <v>31273.539999999997</v>
      </c>
      <c r="N113" s="18">
        <v>60093.55</v>
      </c>
      <c r="O113" s="18">
        <v>64270.17</v>
      </c>
      <c r="P113" s="122">
        <v>22833.75</v>
      </c>
      <c r="Q113" s="18">
        <f t="shared" si="14"/>
        <v>87103.92</v>
      </c>
      <c r="R113" s="117">
        <v>133762.32500000001</v>
      </c>
      <c r="S113" s="18">
        <f t="shared" si="15"/>
        <v>1168826.8499999999</v>
      </c>
      <c r="U113" s="3">
        <f t="shared" si="16"/>
        <v>-46658.405000000013</v>
      </c>
      <c r="V113" s="3" t="s">
        <v>307</v>
      </c>
    </row>
    <row r="114" spans="1:23" s="3" customFormat="1">
      <c r="A114" s="1" t="s">
        <v>134</v>
      </c>
      <c r="B114" s="9" t="s">
        <v>135</v>
      </c>
      <c r="C114" s="55"/>
      <c r="D114" s="18">
        <v>4590</v>
      </c>
      <c r="E114" s="18">
        <v>86120.43</v>
      </c>
      <c r="F114" s="18">
        <v>96193.360000000015</v>
      </c>
      <c r="G114" s="18">
        <v>17668.509999999998</v>
      </c>
      <c r="H114" s="18">
        <v>10205.98</v>
      </c>
      <c r="I114" s="18">
        <v>15073.02</v>
      </c>
      <c r="J114" s="18">
        <v>33325.869999999995</v>
      </c>
      <c r="K114" s="18">
        <v>224170.88999999998</v>
      </c>
      <c r="L114" s="18">
        <v>143508.9</v>
      </c>
      <c r="M114" s="18">
        <v>170992.29</v>
      </c>
      <c r="N114" s="18">
        <v>150612.4</v>
      </c>
      <c r="O114" s="18">
        <v>69765.240000000005</v>
      </c>
      <c r="P114" s="122">
        <v>11735.4</v>
      </c>
      <c r="Q114" s="18">
        <f t="shared" si="14"/>
        <v>81500.639999999999</v>
      </c>
      <c r="R114" s="18">
        <v>95014.34</v>
      </c>
      <c r="S114" s="18">
        <f t="shared" si="15"/>
        <v>1022226.8900000001</v>
      </c>
      <c r="U114" s="3">
        <f t="shared" si="16"/>
        <v>-13513.699999999997</v>
      </c>
      <c r="V114" s="3" t="s">
        <v>308</v>
      </c>
    </row>
    <row r="115" spans="1:23" s="3" customFormat="1" hidden="1">
      <c r="A115" s="1"/>
      <c r="B115" s="9" t="s">
        <v>170</v>
      </c>
      <c r="C115" s="55"/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/>
      <c r="P115" s="122"/>
      <c r="Q115" s="18">
        <f t="shared" si="14"/>
        <v>0</v>
      </c>
      <c r="R115" s="18">
        <v>0</v>
      </c>
      <c r="S115" s="18">
        <f t="shared" si="15"/>
        <v>0</v>
      </c>
      <c r="U115" s="3">
        <f t="shared" si="16"/>
        <v>0</v>
      </c>
    </row>
    <row r="116" spans="1:23" s="3" customFormat="1" hidden="1">
      <c r="A116" s="1"/>
      <c r="B116" s="9" t="s">
        <v>167</v>
      </c>
      <c r="C116" s="55"/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/>
      <c r="P116" s="122"/>
      <c r="Q116" s="18">
        <f t="shared" si="14"/>
        <v>0</v>
      </c>
      <c r="R116" s="18">
        <v>0</v>
      </c>
      <c r="S116" s="18">
        <f t="shared" si="15"/>
        <v>0</v>
      </c>
      <c r="U116" s="3">
        <f t="shared" si="16"/>
        <v>0</v>
      </c>
    </row>
    <row r="117" spans="1:23" s="3" customFormat="1" ht="25.5" hidden="1">
      <c r="A117" s="1"/>
      <c r="B117" s="49" t="s">
        <v>192</v>
      </c>
      <c r="C117" s="55"/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/>
      <c r="P117" s="122"/>
      <c r="Q117" s="18">
        <f t="shared" si="14"/>
        <v>0</v>
      </c>
      <c r="R117" s="18">
        <v>0</v>
      </c>
      <c r="S117" s="18">
        <f t="shared" si="15"/>
        <v>0</v>
      </c>
      <c r="U117" s="3">
        <f t="shared" si="16"/>
        <v>0</v>
      </c>
    </row>
    <row r="118" spans="1:23" s="3" customFormat="1" hidden="1">
      <c r="A118" s="1"/>
      <c r="B118" s="49" t="s">
        <v>195</v>
      </c>
      <c r="C118" s="55"/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/>
      <c r="P118" s="122"/>
      <c r="Q118" s="18">
        <f t="shared" si="14"/>
        <v>0</v>
      </c>
      <c r="R118" s="18">
        <v>0</v>
      </c>
      <c r="S118" s="18">
        <f t="shared" si="15"/>
        <v>0</v>
      </c>
      <c r="U118" s="3">
        <f t="shared" si="16"/>
        <v>0</v>
      </c>
    </row>
    <row r="119" spans="1:23" s="3" customFormat="1">
      <c r="A119" s="1"/>
      <c r="B119" s="9" t="s">
        <v>214</v>
      </c>
      <c r="C119" s="55"/>
      <c r="D119" s="31">
        <v>465684.89000000007</v>
      </c>
      <c r="E119" s="31">
        <v>602185.69999999995</v>
      </c>
      <c r="F119" s="31">
        <v>51872.1</v>
      </c>
      <c r="G119" s="31">
        <v>143191.96000000002</v>
      </c>
      <c r="H119" s="31">
        <v>0</v>
      </c>
      <c r="I119" s="31">
        <v>0</v>
      </c>
      <c r="J119" s="31">
        <v>0</v>
      </c>
      <c r="K119" s="31">
        <v>0</v>
      </c>
      <c r="L119" s="31">
        <v>97133.65</v>
      </c>
      <c r="M119" s="31">
        <v>106</v>
      </c>
      <c r="N119" s="31">
        <v>0</v>
      </c>
      <c r="O119" s="31">
        <v>6000</v>
      </c>
      <c r="P119" s="127">
        <v>0</v>
      </c>
      <c r="Q119" s="31">
        <f t="shared" si="14"/>
        <v>6000</v>
      </c>
      <c r="R119" s="31">
        <v>6000</v>
      </c>
      <c r="S119" s="31">
        <f t="shared" si="15"/>
        <v>1366174.3</v>
      </c>
      <c r="U119" s="3">
        <f t="shared" si="16"/>
        <v>0</v>
      </c>
    </row>
    <row r="120" spans="1:23" s="3" customFormat="1">
      <c r="A120" s="1"/>
      <c r="B120" s="44"/>
      <c r="C120" s="55"/>
      <c r="D120" s="19">
        <f>SUM(D91:D119)</f>
        <v>711470.76</v>
      </c>
      <c r="E120" s="19">
        <f>SUM(E91:E119)</f>
        <v>944595.28</v>
      </c>
      <c r="F120" s="19">
        <f>SUM(F91:F119)</f>
        <v>352411.69999999995</v>
      </c>
      <c r="G120" s="19">
        <f t="shared" ref="G120:P120" si="17">SUM(G91:G119)</f>
        <v>371530.56</v>
      </c>
      <c r="H120" s="19">
        <f t="shared" si="17"/>
        <v>63844.47</v>
      </c>
      <c r="I120" s="19">
        <f t="shared" si="17"/>
        <v>778444.72</v>
      </c>
      <c r="J120" s="19">
        <f t="shared" si="17"/>
        <v>825962.07</v>
      </c>
      <c r="K120" s="19">
        <f t="shared" si="17"/>
        <v>620997.97</v>
      </c>
      <c r="L120" s="19">
        <f>SUM(L91:L119)</f>
        <v>569581.64</v>
      </c>
      <c r="M120" s="19">
        <f t="shared" si="17"/>
        <v>576509.06999999995</v>
      </c>
      <c r="N120" s="19">
        <f t="shared" si="17"/>
        <v>491444.24</v>
      </c>
      <c r="O120" s="19">
        <f>SUM(O91:O119)</f>
        <v>692170.53</v>
      </c>
      <c r="P120" s="126">
        <f t="shared" si="17"/>
        <v>294158.11284388363</v>
      </c>
      <c r="Q120" s="19">
        <f t="shared" si="14"/>
        <v>986328.64284388372</v>
      </c>
      <c r="R120" s="19">
        <f>SUM(R91:R119)</f>
        <v>1275482.675</v>
      </c>
      <c r="S120" s="19">
        <f>SUM(S91:S119)</f>
        <v>6998963.0100000007</v>
      </c>
      <c r="U120" s="3">
        <f>Q120-R120</f>
        <v>-289154.03215611633</v>
      </c>
      <c r="V120" s="3">
        <f>U120+U89+U71</f>
        <v>-477538.25905611634</v>
      </c>
      <c r="W120" s="3">
        <f>V120-U122</f>
        <v>-4113.7399999998743</v>
      </c>
    </row>
    <row r="121" spans="1:23" s="3" customFormat="1">
      <c r="A121" s="1"/>
      <c r="B121" s="9"/>
      <c r="C121" s="55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127"/>
      <c r="Q121" s="31"/>
      <c r="R121" s="31"/>
      <c r="S121" s="31"/>
      <c r="U121" s="3">
        <f t="shared" si="16"/>
        <v>0</v>
      </c>
    </row>
    <row r="122" spans="1:23" s="3" customFormat="1">
      <c r="A122" s="1"/>
      <c r="B122" s="27" t="s">
        <v>237</v>
      </c>
      <c r="C122" s="55"/>
      <c r="D122" s="18">
        <f>D71+D79+D89+D120</f>
        <v>1539327.32</v>
      </c>
      <c r="E122" s="18">
        <f>E71+E79+E89+E120</f>
        <v>1088575.8900000001</v>
      </c>
      <c r="F122" s="18">
        <f>F71+F79+F89+F120</f>
        <v>532414.98</v>
      </c>
      <c r="G122" s="18">
        <f t="shared" ref="G122:O122" si="18">G71+G79+G89+G120</f>
        <v>1417518.99</v>
      </c>
      <c r="H122" s="18">
        <f t="shared" si="18"/>
        <v>193407.13</v>
      </c>
      <c r="I122" s="18">
        <f t="shared" si="18"/>
        <v>947973.2</v>
      </c>
      <c r="J122" s="18">
        <f>J71+J79+J89+J120</f>
        <v>966016.80999999994</v>
      </c>
      <c r="K122" s="18">
        <f t="shared" si="18"/>
        <v>749100.19</v>
      </c>
      <c r="L122" s="18">
        <f>L71+L79+L89+L120</f>
        <v>701180.13</v>
      </c>
      <c r="M122" s="18">
        <f t="shared" si="18"/>
        <v>2106753.35</v>
      </c>
      <c r="N122" s="18">
        <f t="shared" si="18"/>
        <v>621220.11</v>
      </c>
      <c r="O122" s="18">
        <f t="shared" si="18"/>
        <v>873322.22000000009</v>
      </c>
      <c r="P122" s="136">
        <f>P71+P79+P89+P120</f>
        <v>309971.35594388365</v>
      </c>
      <c r="Q122" s="18">
        <f>O122+P122</f>
        <v>1183293.5759438837</v>
      </c>
      <c r="R122" s="18">
        <f>R71+R79+R89+R120</f>
        <v>1656718.0950000002</v>
      </c>
      <c r="S122" s="18">
        <f>S71+S79+S89+S120</f>
        <v>11736810.32</v>
      </c>
      <c r="U122" s="3">
        <f>Q122-R122</f>
        <v>-473424.51905611646</v>
      </c>
    </row>
    <row r="123" spans="1:23" s="3" customFormat="1">
      <c r="A123" s="1" t="s">
        <v>152</v>
      </c>
      <c r="B123" s="9"/>
      <c r="C123" s="55"/>
      <c r="D123" s="20"/>
      <c r="E123" s="20"/>
      <c r="F123" s="20"/>
      <c r="G123" s="20"/>
      <c r="H123" s="30"/>
      <c r="I123" s="30"/>
      <c r="J123" s="30"/>
      <c r="K123" s="30"/>
      <c r="L123" s="30"/>
      <c r="M123" s="20"/>
      <c r="N123" s="20"/>
      <c r="O123" s="20"/>
      <c r="P123" s="125"/>
      <c r="Q123" s="20"/>
      <c r="R123" s="20"/>
      <c r="S123" s="20">
        <f>SUM(D123:R123)</f>
        <v>0</v>
      </c>
      <c r="U123" s="3">
        <f t="shared" si="16"/>
        <v>0</v>
      </c>
    </row>
    <row r="124" spans="1:23" s="3" customFormat="1">
      <c r="A124" s="1"/>
      <c r="B124" s="27" t="s">
        <v>208</v>
      </c>
      <c r="C124" s="55"/>
      <c r="D124" s="18">
        <f t="shared" ref="D124:N124" si="19">D22-D122</f>
        <v>-119444.11999999988</v>
      </c>
      <c r="E124" s="18">
        <f t="shared" si="19"/>
        <v>-501120.01</v>
      </c>
      <c r="F124" s="18">
        <f t="shared" si="19"/>
        <v>-1018534.99</v>
      </c>
      <c r="G124" s="18">
        <f>G22-G122</f>
        <v>68796.020000000019</v>
      </c>
      <c r="H124" s="18">
        <f t="shared" si="19"/>
        <v>57948.890000000014</v>
      </c>
      <c r="I124" s="18">
        <f t="shared" si="19"/>
        <v>-170024.30999999994</v>
      </c>
      <c r="J124" s="18">
        <f t="shared" si="19"/>
        <v>1465958.88</v>
      </c>
      <c r="K124" s="18">
        <f t="shared" si="19"/>
        <v>726858.69</v>
      </c>
      <c r="L124" s="18">
        <f t="shared" si="19"/>
        <v>26878.559999999939</v>
      </c>
      <c r="M124" s="18">
        <f t="shared" si="19"/>
        <v>189425.20999999996</v>
      </c>
      <c r="N124" s="18">
        <f t="shared" si="19"/>
        <v>-29794.900000000023</v>
      </c>
      <c r="O124" s="18">
        <f>O22-O122</f>
        <v>98882.879999999888</v>
      </c>
      <c r="P124" s="122">
        <f>P22-P122</f>
        <v>-211088.47594388376</v>
      </c>
      <c r="Q124" s="18"/>
      <c r="R124" s="114">
        <f>R22-R122</f>
        <v>-686512.99500000023</v>
      </c>
      <c r="S124" s="18">
        <f>S22-S122</f>
        <v>98882.879999998957</v>
      </c>
      <c r="V124" s="3">
        <v>686512.995</v>
      </c>
    </row>
    <row r="125" spans="1:23" s="3" customFormat="1">
      <c r="A125" s="1"/>
      <c r="B125" s="9"/>
      <c r="C125" s="55"/>
      <c r="D125" s="18"/>
      <c r="E125" s="18"/>
      <c r="F125" s="18"/>
      <c r="G125" s="18"/>
      <c r="H125" s="21"/>
      <c r="I125" s="21"/>
      <c r="J125" s="21"/>
      <c r="K125" s="21"/>
      <c r="L125" s="21"/>
      <c r="M125" s="18"/>
      <c r="N125" s="18"/>
      <c r="O125" s="18"/>
      <c r="P125" s="122"/>
      <c r="Q125" s="18"/>
      <c r="R125" s="18"/>
      <c r="S125" s="18"/>
    </row>
    <row r="126" spans="1:23" s="3" customFormat="1">
      <c r="A126" s="1"/>
      <c r="B126" s="32" t="s">
        <v>210</v>
      </c>
      <c r="C126" s="59"/>
      <c r="D126" s="34"/>
      <c r="E126" s="34"/>
      <c r="F126" s="34"/>
      <c r="G126" s="34"/>
      <c r="H126" s="35"/>
      <c r="I126" s="35"/>
      <c r="J126" s="35"/>
      <c r="K126" s="35"/>
      <c r="L126" s="35"/>
      <c r="M126" s="34"/>
      <c r="N126" s="34"/>
      <c r="O126" s="34"/>
      <c r="P126" s="129"/>
      <c r="Q126" s="34"/>
      <c r="R126" s="34"/>
      <c r="S126" s="34"/>
      <c r="V126" s="3">
        <f>P122-O124-2113.74</f>
        <v>208974.73594388377</v>
      </c>
    </row>
    <row r="127" spans="1:23" s="3" customFormat="1">
      <c r="A127" s="1"/>
      <c r="B127" s="33" t="s">
        <v>173</v>
      </c>
      <c r="C127" s="59"/>
      <c r="D127" s="34">
        <v>-521.31000000009044</v>
      </c>
      <c r="E127" s="34">
        <f t="shared" ref="E127:J127" si="20">D158</f>
        <v>139092.39000000001</v>
      </c>
      <c r="F127" s="34">
        <f t="shared" si="20"/>
        <v>569795</v>
      </c>
      <c r="G127" s="34">
        <f>F158</f>
        <v>1101089.0900000001</v>
      </c>
      <c r="H127" s="34">
        <f>G158</f>
        <v>232406.26</v>
      </c>
      <c r="I127" s="34">
        <f>H158</f>
        <v>-21717.76999999996</v>
      </c>
      <c r="J127" s="34">
        <f t="shared" si="20"/>
        <v>1148608.21</v>
      </c>
      <c r="K127" s="34">
        <f t="shared" ref="K127:P127" si="21">J158</f>
        <v>1667589.41</v>
      </c>
      <c r="L127" s="34">
        <f t="shared" si="21"/>
        <v>1635801.34</v>
      </c>
      <c r="M127" s="34">
        <f t="shared" si="21"/>
        <v>1147423.08</v>
      </c>
      <c r="N127" s="34">
        <f t="shared" si="21"/>
        <v>22718.710000000079</v>
      </c>
      <c r="O127" s="34">
        <f t="shared" si="21"/>
        <v>389884.10999999987</v>
      </c>
      <c r="P127" s="129">
        <f t="shared" si="21"/>
        <v>480463.97</v>
      </c>
      <c r="Q127" s="34">
        <f t="shared" ref="Q127:Q155" si="22">O127+P127</f>
        <v>870348.07999999984</v>
      </c>
      <c r="R127" s="34">
        <f>N158</f>
        <v>389884.10999999987</v>
      </c>
      <c r="S127" s="34">
        <f>D127</f>
        <v>-521.31000000009044</v>
      </c>
      <c r="V127" s="3">
        <f>V124-V126</f>
        <v>477538.25905611622</v>
      </c>
    </row>
    <row r="128" spans="1:23" s="3" customFormat="1">
      <c r="A128" s="1"/>
      <c r="B128" s="37"/>
      <c r="C128" s="59"/>
      <c r="D128" s="34"/>
      <c r="E128" s="34"/>
      <c r="F128" s="34"/>
      <c r="G128" s="34"/>
      <c r="H128" s="35"/>
      <c r="I128" s="35"/>
      <c r="J128" s="35"/>
      <c r="K128" s="35"/>
      <c r="L128" s="35"/>
      <c r="M128" s="34"/>
      <c r="N128" s="34"/>
      <c r="O128" s="34"/>
      <c r="P128" s="129"/>
      <c r="Q128" s="34">
        <f t="shared" si="22"/>
        <v>0</v>
      </c>
      <c r="R128" s="34"/>
      <c r="S128" s="34"/>
      <c r="V128" s="3">
        <v>477538.25905611599</v>
      </c>
    </row>
    <row r="129" spans="1:22">
      <c r="B129" s="33" t="s">
        <v>211</v>
      </c>
      <c r="C129" s="59"/>
      <c r="D129" s="34">
        <v>0</v>
      </c>
      <c r="E129" s="34">
        <v>2800000</v>
      </c>
      <c r="F129" s="34">
        <v>250000</v>
      </c>
      <c r="G129" s="34">
        <v>920000</v>
      </c>
      <c r="H129" s="38">
        <v>70000</v>
      </c>
      <c r="I129" s="38">
        <v>0</v>
      </c>
      <c r="J129" s="38">
        <v>550000</v>
      </c>
      <c r="K129" s="38">
        <v>1018600</v>
      </c>
      <c r="L129" s="38">
        <v>0</v>
      </c>
      <c r="M129" s="38">
        <v>0</v>
      </c>
      <c r="N129" s="38">
        <v>3500000</v>
      </c>
      <c r="O129" s="38"/>
      <c r="P129" s="130">
        <v>0</v>
      </c>
      <c r="Q129" s="38">
        <f t="shared" si="22"/>
        <v>0</v>
      </c>
      <c r="R129" s="38">
        <v>0</v>
      </c>
      <c r="S129" s="34">
        <f>SUM(D129:O129)</f>
        <v>9108600</v>
      </c>
    </row>
    <row r="130" spans="1:22" hidden="1">
      <c r="B130" s="33" t="s">
        <v>220</v>
      </c>
      <c r="C130" s="59"/>
      <c r="D130" s="34"/>
      <c r="E130" s="34"/>
      <c r="F130" s="34">
        <v>0</v>
      </c>
      <c r="G130" s="34">
        <v>0</v>
      </c>
      <c r="H130" s="38">
        <v>0</v>
      </c>
      <c r="I130" s="38">
        <v>0</v>
      </c>
      <c r="J130" s="38">
        <v>0</v>
      </c>
      <c r="K130" s="38">
        <v>0</v>
      </c>
      <c r="L130" s="38">
        <v>0</v>
      </c>
      <c r="M130" s="38">
        <v>0</v>
      </c>
      <c r="N130" s="38">
        <v>0</v>
      </c>
      <c r="O130" s="38"/>
      <c r="P130" s="130"/>
      <c r="Q130" s="38">
        <f t="shared" si="22"/>
        <v>0</v>
      </c>
      <c r="R130" s="38">
        <v>0</v>
      </c>
      <c r="S130" s="34">
        <f t="shared" ref="S130:S131" si="23">SUM(D130:O130)</f>
        <v>0</v>
      </c>
    </row>
    <row r="131" spans="1:22">
      <c r="B131" s="33" t="s">
        <v>174</v>
      </c>
      <c r="C131" s="59"/>
      <c r="D131" s="34">
        <v>650000</v>
      </c>
      <c r="E131" s="34">
        <v>180000</v>
      </c>
      <c r="F131" s="34">
        <v>1435000</v>
      </c>
      <c r="G131" s="34">
        <v>0</v>
      </c>
      <c r="H131" s="38">
        <v>20000</v>
      </c>
      <c r="I131" s="38">
        <v>1630000</v>
      </c>
      <c r="J131" s="38">
        <v>0</v>
      </c>
      <c r="K131" s="38">
        <v>0</v>
      </c>
      <c r="L131" s="38">
        <v>0</v>
      </c>
      <c r="M131" s="38">
        <v>0</v>
      </c>
      <c r="N131" s="38">
        <v>0</v>
      </c>
      <c r="O131" s="38">
        <v>1200000</v>
      </c>
      <c r="P131" s="130">
        <v>0</v>
      </c>
      <c r="Q131" s="38">
        <f t="shared" si="22"/>
        <v>1200000</v>
      </c>
      <c r="R131" s="38">
        <v>0</v>
      </c>
      <c r="S131" s="34">
        <f t="shared" si="23"/>
        <v>5115000</v>
      </c>
      <c r="V131" s="3">
        <f>V128-V127</f>
        <v>0</v>
      </c>
    </row>
    <row r="132" spans="1:22">
      <c r="B132" s="33"/>
      <c r="C132" s="59"/>
      <c r="D132" s="34"/>
      <c r="E132" s="34"/>
      <c r="F132" s="34"/>
      <c r="G132" s="34"/>
      <c r="H132" s="38"/>
      <c r="I132" s="38"/>
      <c r="J132" s="38"/>
      <c r="K132" s="38"/>
      <c r="L132" s="38"/>
      <c r="M132" s="38"/>
      <c r="N132" s="38"/>
      <c r="O132" s="38"/>
      <c r="P132" s="130"/>
      <c r="Q132" s="38">
        <f t="shared" si="22"/>
        <v>0</v>
      </c>
      <c r="R132" s="38"/>
      <c r="S132" s="34"/>
    </row>
    <row r="133" spans="1:22">
      <c r="B133" s="33" t="s">
        <v>193</v>
      </c>
      <c r="C133" s="59"/>
      <c r="D133" s="34"/>
      <c r="E133" s="34"/>
      <c r="F133" s="34"/>
      <c r="G133" s="34"/>
      <c r="H133" s="38"/>
      <c r="I133" s="38"/>
      <c r="J133" s="38"/>
      <c r="K133" s="38"/>
      <c r="L133" s="38"/>
      <c r="M133" s="38"/>
      <c r="N133" s="38"/>
      <c r="O133" s="38"/>
      <c r="P133" s="130"/>
      <c r="Q133" s="38">
        <f t="shared" si="22"/>
        <v>0</v>
      </c>
      <c r="R133" s="38"/>
      <c r="S133" s="34"/>
    </row>
    <row r="134" spans="1:22" s="3" customFormat="1">
      <c r="A134" s="1"/>
      <c r="B134" s="33" t="s">
        <v>175</v>
      </c>
      <c r="C134" s="59"/>
      <c r="D134" s="34">
        <v>0</v>
      </c>
      <c r="E134" s="34">
        <v>2100000</v>
      </c>
      <c r="F134" s="34">
        <v>0</v>
      </c>
      <c r="G134" s="34">
        <v>1200000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4">
        <v>1000000</v>
      </c>
      <c r="N134" s="34">
        <v>3000000</v>
      </c>
      <c r="O134" s="34"/>
      <c r="P134" s="129"/>
      <c r="Q134" s="34">
        <f t="shared" si="22"/>
        <v>0</v>
      </c>
      <c r="R134" s="34">
        <v>0</v>
      </c>
      <c r="S134" s="34">
        <f>SUM(D134:O134)</f>
        <v>7300000</v>
      </c>
    </row>
    <row r="135" spans="1:22" s="3" customFormat="1">
      <c r="A135" s="1"/>
      <c r="B135" s="33"/>
      <c r="C135" s="59"/>
      <c r="D135" s="34"/>
      <c r="E135" s="34"/>
      <c r="F135" s="34"/>
      <c r="G135" s="34"/>
      <c r="H135" s="35"/>
      <c r="I135" s="35"/>
      <c r="J135" s="35"/>
      <c r="K135" s="35"/>
      <c r="L135" s="35"/>
      <c r="M135" s="34"/>
      <c r="N135" s="34"/>
      <c r="O135" s="34"/>
      <c r="P135" s="129"/>
      <c r="Q135" s="34">
        <f t="shared" si="22"/>
        <v>0</v>
      </c>
      <c r="R135" s="34"/>
      <c r="S135" s="34"/>
    </row>
    <row r="136" spans="1:22" s="3" customFormat="1">
      <c r="A136" s="1"/>
      <c r="B136" s="32" t="s">
        <v>194</v>
      </c>
      <c r="C136" s="59"/>
      <c r="D136" s="34"/>
      <c r="E136" s="34"/>
      <c r="F136" s="34"/>
      <c r="G136" s="34"/>
      <c r="H136" s="35"/>
      <c r="I136" s="35"/>
      <c r="J136" s="35"/>
      <c r="K136" s="35"/>
      <c r="L136" s="35"/>
      <c r="M136" s="34"/>
      <c r="N136" s="34"/>
      <c r="O136" s="34"/>
      <c r="P136" s="129"/>
      <c r="Q136" s="34">
        <f t="shared" si="22"/>
        <v>0</v>
      </c>
      <c r="R136" s="34"/>
      <c r="S136" s="34"/>
    </row>
    <row r="137" spans="1:22" s="3" customFormat="1">
      <c r="A137" s="1" t="s">
        <v>179</v>
      </c>
      <c r="B137" s="33" t="s">
        <v>217</v>
      </c>
      <c r="C137" s="59"/>
      <c r="D137" s="34">
        <v>150000</v>
      </c>
      <c r="E137" s="34">
        <v>200000</v>
      </c>
      <c r="F137" s="34">
        <v>0</v>
      </c>
      <c r="G137" s="34">
        <v>0</v>
      </c>
      <c r="H137" s="35">
        <v>0</v>
      </c>
      <c r="I137" s="35">
        <v>0</v>
      </c>
      <c r="J137" s="35">
        <v>0</v>
      </c>
      <c r="K137" s="35">
        <v>136555.09</v>
      </c>
      <c r="L137" s="35">
        <v>0</v>
      </c>
      <c r="M137" s="35">
        <v>0</v>
      </c>
      <c r="N137" s="35">
        <v>0</v>
      </c>
      <c r="O137" s="35"/>
      <c r="P137" s="131"/>
      <c r="Q137" s="35">
        <f t="shared" si="22"/>
        <v>0</v>
      </c>
      <c r="R137" s="35">
        <v>0</v>
      </c>
      <c r="S137" s="34">
        <f t="shared" ref="S137:S150" si="24">SUM(D137:O137)</f>
        <v>486555.08999999997</v>
      </c>
    </row>
    <row r="138" spans="1:22" s="3" customFormat="1">
      <c r="A138" s="1"/>
      <c r="B138" s="33" t="s">
        <v>218</v>
      </c>
      <c r="C138" s="59"/>
      <c r="D138" s="34">
        <f>385332-75000</f>
        <v>310332</v>
      </c>
      <c r="E138" s="34">
        <f>369297.39-120000</f>
        <v>249297.39</v>
      </c>
      <c r="F138" s="34">
        <v>103286.57</v>
      </c>
      <c r="G138" s="34">
        <v>128356.8</v>
      </c>
      <c r="H138" s="35">
        <v>37470.300000000003</v>
      </c>
      <c r="I138" s="35">
        <v>825.74</v>
      </c>
      <c r="J138" s="35">
        <v>0</v>
      </c>
      <c r="K138" s="35">
        <v>0</v>
      </c>
      <c r="L138" s="35">
        <v>1151.75</v>
      </c>
      <c r="M138" s="35">
        <v>-32386.2</v>
      </c>
      <c r="N138" s="35">
        <v>0</v>
      </c>
      <c r="O138" s="35">
        <v>900</v>
      </c>
      <c r="P138" s="131"/>
      <c r="Q138" s="35">
        <f t="shared" si="22"/>
        <v>900</v>
      </c>
      <c r="R138" s="35">
        <v>0</v>
      </c>
      <c r="S138" s="34">
        <f t="shared" si="24"/>
        <v>799234.35000000009</v>
      </c>
    </row>
    <row r="139" spans="1:22" s="3" customFormat="1">
      <c r="A139" s="1"/>
      <c r="B139" s="33" t="s">
        <v>221</v>
      </c>
      <c r="C139" s="59"/>
      <c r="D139" s="34">
        <v>49927.1</v>
      </c>
      <c r="E139" s="34">
        <v>0</v>
      </c>
      <c r="F139" s="34">
        <v>0</v>
      </c>
      <c r="G139" s="34">
        <v>0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73335.5</v>
      </c>
      <c r="O139" s="35">
        <v>4240</v>
      </c>
      <c r="P139" s="131"/>
      <c r="Q139" s="35">
        <f t="shared" si="22"/>
        <v>4240</v>
      </c>
      <c r="R139" s="35">
        <v>0</v>
      </c>
      <c r="S139" s="34">
        <f t="shared" si="24"/>
        <v>127502.6</v>
      </c>
    </row>
    <row r="140" spans="1:22" s="3" customFormat="1">
      <c r="A140" s="1"/>
      <c r="B140" s="33" t="s">
        <v>182</v>
      </c>
      <c r="C140" s="59"/>
      <c r="D140" s="34">
        <v>0</v>
      </c>
      <c r="E140" s="34">
        <v>0</v>
      </c>
      <c r="F140" s="34">
        <v>6812.21</v>
      </c>
      <c r="G140" s="34">
        <f>63443.67+156736.34</f>
        <v>220180.01</v>
      </c>
      <c r="H140" s="35">
        <f>7536.11+198546.8</f>
        <v>206082.90999999997</v>
      </c>
      <c r="I140" s="35">
        <v>13879.5</v>
      </c>
      <c r="J140" s="35">
        <v>0</v>
      </c>
      <c r="K140" s="35">
        <v>0</v>
      </c>
      <c r="L140" s="35">
        <v>100824.47</v>
      </c>
      <c r="M140" s="35">
        <v>0</v>
      </c>
      <c r="N140" s="35">
        <v>9848.41</v>
      </c>
      <c r="O140" s="35">
        <f>9539+108300.08</f>
        <v>117839.08</v>
      </c>
      <c r="P140" s="131"/>
      <c r="Q140" s="35">
        <f t="shared" si="22"/>
        <v>117839.08</v>
      </c>
      <c r="R140" s="35">
        <v>0</v>
      </c>
      <c r="S140" s="34">
        <f t="shared" si="24"/>
        <v>675466.59</v>
      </c>
    </row>
    <row r="141" spans="1:22" s="3" customFormat="1">
      <c r="A141" s="1"/>
      <c r="B141" s="33" t="s">
        <v>226</v>
      </c>
      <c r="C141" s="59"/>
      <c r="D141" s="34">
        <v>0</v>
      </c>
      <c r="E141" s="34">
        <v>0</v>
      </c>
      <c r="F141" s="34">
        <v>838721.8</v>
      </c>
      <c r="G141" s="34">
        <v>247296.98</v>
      </c>
      <c r="H141" s="35">
        <v>20572.939999999999</v>
      </c>
      <c r="I141" s="35">
        <v>445681.77999999997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/>
      <c r="P141" s="131"/>
      <c r="Q141" s="35">
        <f t="shared" si="22"/>
        <v>0</v>
      </c>
      <c r="R141" s="35">
        <v>0</v>
      </c>
      <c r="S141" s="34">
        <f t="shared" si="24"/>
        <v>1552273.5</v>
      </c>
    </row>
    <row r="142" spans="1:22" s="3" customFormat="1">
      <c r="A142" s="1"/>
      <c r="B142" s="33" t="s">
        <v>234</v>
      </c>
      <c r="C142" s="59"/>
      <c r="D142" s="34">
        <v>0</v>
      </c>
      <c r="E142" s="34">
        <v>0</v>
      </c>
      <c r="F142" s="34">
        <v>0</v>
      </c>
      <c r="G142" s="34">
        <v>0</v>
      </c>
      <c r="H142" s="35">
        <v>0</v>
      </c>
      <c r="I142" s="35">
        <v>0</v>
      </c>
      <c r="J142" s="35">
        <v>0</v>
      </c>
      <c r="K142" s="35">
        <v>260960</v>
      </c>
      <c r="L142" s="35">
        <v>0</v>
      </c>
      <c r="M142" s="35">
        <v>139393</v>
      </c>
      <c r="N142" s="35">
        <v>0</v>
      </c>
      <c r="O142" s="35"/>
      <c r="P142" s="131"/>
      <c r="Q142" s="35">
        <f t="shared" si="22"/>
        <v>0</v>
      </c>
      <c r="R142" s="35">
        <v>0</v>
      </c>
      <c r="S142" s="34">
        <f t="shared" si="24"/>
        <v>400353</v>
      </c>
    </row>
    <row r="143" spans="1:22" s="3" customFormat="1">
      <c r="A143" s="1"/>
      <c r="B143" s="33" t="s">
        <v>235</v>
      </c>
      <c r="C143" s="59"/>
      <c r="D143" s="34">
        <v>0</v>
      </c>
      <c r="E143" s="34">
        <v>0</v>
      </c>
      <c r="F143" s="34">
        <v>0</v>
      </c>
      <c r="G143" s="34">
        <v>0</v>
      </c>
      <c r="H143" s="35">
        <v>0</v>
      </c>
      <c r="I143" s="35">
        <v>0</v>
      </c>
      <c r="J143" s="35">
        <v>0</v>
      </c>
      <c r="K143" s="35">
        <v>550000</v>
      </c>
      <c r="L143" s="35">
        <v>0</v>
      </c>
      <c r="M143" s="35">
        <v>0</v>
      </c>
      <c r="N143" s="35">
        <v>0</v>
      </c>
      <c r="O143" s="35"/>
      <c r="P143" s="131"/>
      <c r="Q143" s="35">
        <f t="shared" si="22"/>
        <v>0</v>
      </c>
      <c r="R143" s="35">
        <v>0</v>
      </c>
      <c r="S143" s="34">
        <f t="shared" si="24"/>
        <v>550000</v>
      </c>
    </row>
    <row r="144" spans="1:22" s="3" customFormat="1">
      <c r="A144" s="1"/>
      <c r="B144" s="33" t="s">
        <v>236</v>
      </c>
      <c r="C144" s="59"/>
      <c r="D144" s="34">
        <v>0</v>
      </c>
      <c r="E144" s="34">
        <v>0</v>
      </c>
      <c r="F144" s="34">
        <v>0</v>
      </c>
      <c r="G144" s="34">
        <v>0</v>
      </c>
      <c r="H144" s="35">
        <v>0</v>
      </c>
      <c r="I144" s="35">
        <v>0</v>
      </c>
      <c r="J144" s="35">
        <v>0</v>
      </c>
      <c r="K144" s="35">
        <v>85293.63</v>
      </c>
      <c r="L144" s="35">
        <v>1098.1399999999999</v>
      </c>
      <c r="M144" s="35">
        <v>5680</v>
      </c>
      <c r="N144" s="35">
        <v>42476.04</v>
      </c>
      <c r="O144" s="35">
        <v>78000</v>
      </c>
      <c r="P144" s="131"/>
      <c r="Q144" s="35">
        <f t="shared" si="22"/>
        <v>78000</v>
      </c>
      <c r="R144" s="35"/>
      <c r="S144" s="34">
        <f t="shared" si="24"/>
        <v>212547.81</v>
      </c>
    </row>
    <row r="145" spans="1:19" s="3" customFormat="1">
      <c r="A145" s="1"/>
      <c r="B145" s="33" t="s">
        <v>228</v>
      </c>
      <c r="C145" s="59"/>
      <c r="D145" s="34">
        <v>0</v>
      </c>
      <c r="E145" s="34">
        <v>0</v>
      </c>
      <c r="F145" s="34">
        <v>175362.96</v>
      </c>
      <c r="G145" s="34">
        <v>0</v>
      </c>
      <c r="H145" s="35">
        <v>77319.929999999993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/>
      <c r="P145" s="131"/>
      <c r="Q145" s="35">
        <f t="shared" si="22"/>
        <v>0</v>
      </c>
      <c r="R145" s="35">
        <v>0</v>
      </c>
      <c r="S145" s="34">
        <f t="shared" si="24"/>
        <v>252682.88999999998</v>
      </c>
    </row>
    <row r="146" spans="1:19" s="3" customFormat="1">
      <c r="A146" s="1"/>
      <c r="B146" s="33" t="s">
        <v>290</v>
      </c>
      <c r="C146" s="59"/>
      <c r="D146" s="34"/>
      <c r="E146" s="34"/>
      <c r="F146" s="34"/>
      <c r="G146" s="34"/>
      <c r="H146" s="35"/>
      <c r="I146" s="35"/>
      <c r="J146" s="35"/>
      <c r="K146" s="35"/>
      <c r="L146" s="35">
        <v>100000</v>
      </c>
      <c r="M146" s="35"/>
      <c r="N146" s="35"/>
      <c r="O146" s="35"/>
      <c r="P146" s="131"/>
      <c r="Q146" s="35">
        <f t="shared" si="22"/>
        <v>0</v>
      </c>
      <c r="R146" s="35">
        <v>0</v>
      </c>
      <c r="S146" s="34">
        <f t="shared" si="24"/>
        <v>100000</v>
      </c>
    </row>
    <row r="147" spans="1:19" s="3" customFormat="1">
      <c r="A147" s="1"/>
      <c r="B147" s="33" t="s">
        <v>289</v>
      </c>
      <c r="C147" s="59"/>
      <c r="D147" s="34"/>
      <c r="E147" s="34"/>
      <c r="F147" s="34"/>
      <c r="G147" s="34"/>
      <c r="H147" s="35"/>
      <c r="I147" s="35"/>
      <c r="J147" s="35"/>
      <c r="K147" s="35"/>
      <c r="L147" s="35"/>
      <c r="M147" s="35"/>
      <c r="N147" s="35"/>
      <c r="O147" s="35">
        <v>160431.4</v>
      </c>
      <c r="P147" s="131">
        <v>259762.02000000002</v>
      </c>
      <c r="Q147" s="35">
        <f t="shared" si="22"/>
        <v>420193.42000000004</v>
      </c>
      <c r="R147" s="35"/>
      <c r="S147" s="34">
        <f t="shared" si="24"/>
        <v>160431.4</v>
      </c>
    </row>
    <row r="148" spans="1:19" s="3" customFormat="1">
      <c r="A148" s="1"/>
      <c r="B148" s="33" t="s">
        <v>229</v>
      </c>
      <c r="C148" s="59"/>
      <c r="D148" s="34">
        <v>63.6</v>
      </c>
      <c r="E148" s="34">
        <v>0</v>
      </c>
      <c r="F148" s="34">
        <v>32998.199999999997</v>
      </c>
      <c r="G148" s="34">
        <v>865.04</v>
      </c>
      <c r="H148" s="35">
        <v>3611.05</v>
      </c>
      <c r="I148" s="35">
        <v>280</v>
      </c>
      <c r="J148" s="35">
        <v>23946.16</v>
      </c>
      <c r="K148" s="35">
        <v>21088.35</v>
      </c>
      <c r="L148" s="35">
        <f>1500+5488.79</f>
        <v>6988.79</v>
      </c>
      <c r="M148" s="34">
        <v>3024.32</v>
      </c>
      <c r="N148" s="34">
        <v>3960</v>
      </c>
      <c r="O148" s="34">
        <v>7760.5399999999991</v>
      </c>
      <c r="P148" s="129">
        <v>43336</v>
      </c>
      <c r="Q148" s="34">
        <f t="shared" si="22"/>
        <v>51096.54</v>
      </c>
      <c r="R148" s="34">
        <v>43950.019999999975</v>
      </c>
      <c r="S148" s="34">
        <f t="shared" si="24"/>
        <v>104586.04999999999</v>
      </c>
    </row>
    <row r="149" spans="1:19" s="3" customFormat="1">
      <c r="A149" s="1"/>
      <c r="B149" s="33" t="s">
        <v>230</v>
      </c>
      <c r="C149" s="59"/>
      <c r="D149" s="34">
        <v>63.6</v>
      </c>
      <c r="E149" s="34">
        <v>0</v>
      </c>
      <c r="F149" s="34">
        <v>-475.82999999999993</v>
      </c>
      <c r="G149" s="34">
        <v>-8016</v>
      </c>
      <c r="H149" s="35">
        <v>5066.8999999999996</v>
      </c>
      <c r="I149" s="35">
        <v>2007</v>
      </c>
      <c r="J149" s="35">
        <v>1300</v>
      </c>
      <c r="K149" s="35">
        <v>2491</v>
      </c>
      <c r="L149" s="35">
        <f>1500+6649.9</f>
        <v>8149.9</v>
      </c>
      <c r="M149" s="34">
        <v>5936.37</v>
      </c>
      <c r="N149" s="34">
        <v>2700</v>
      </c>
      <c r="O149" s="34">
        <v>32270.120000000003</v>
      </c>
      <c r="P149" s="129">
        <v>39997</v>
      </c>
      <c r="Q149" s="34">
        <f t="shared" si="22"/>
        <v>72267.12</v>
      </c>
      <c r="R149" s="34">
        <v>101632.69</v>
      </c>
      <c r="S149" s="34">
        <f t="shared" si="24"/>
        <v>51493.06</v>
      </c>
    </row>
    <row r="150" spans="1:19" s="3" customFormat="1">
      <c r="A150" s="1"/>
      <c r="B150" s="33" t="s">
        <v>227</v>
      </c>
      <c r="C150" s="59"/>
      <c r="D150" s="34">
        <v>0</v>
      </c>
      <c r="E150" s="34">
        <v>0</v>
      </c>
      <c r="F150" s="34">
        <v>-3000</v>
      </c>
      <c r="G150" s="34">
        <v>0</v>
      </c>
      <c r="H150" s="35">
        <v>-6000</v>
      </c>
      <c r="I150" s="35">
        <v>-3000</v>
      </c>
      <c r="J150" s="35">
        <v>5772.6399999999994</v>
      </c>
      <c r="K150" s="35">
        <v>-6000</v>
      </c>
      <c r="L150" s="35">
        <v>270165.21000000002</v>
      </c>
      <c r="M150" s="34">
        <v>3056.88</v>
      </c>
      <c r="N150" s="34">
        <v>514.65</v>
      </c>
      <c r="O150" s="34">
        <v>175613</v>
      </c>
      <c r="P150" s="129"/>
      <c r="Q150" s="34">
        <f t="shared" si="22"/>
        <v>175613</v>
      </c>
      <c r="R150" s="34">
        <v>0</v>
      </c>
      <c r="S150" s="34">
        <f t="shared" si="24"/>
        <v>437122.38</v>
      </c>
    </row>
    <row r="151" spans="1:19" s="3" customFormat="1">
      <c r="A151" s="1"/>
      <c r="B151" s="33"/>
      <c r="C151" s="59"/>
      <c r="D151" s="34"/>
      <c r="E151" s="34"/>
      <c r="F151" s="34"/>
      <c r="G151" s="34"/>
      <c r="H151" s="35"/>
      <c r="I151" s="35"/>
      <c r="J151" s="35"/>
      <c r="K151" s="35"/>
      <c r="L151" s="35"/>
      <c r="M151" s="34"/>
      <c r="N151" s="34"/>
      <c r="O151" s="34"/>
      <c r="P151" s="129"/>
      <c r="Q151" s="34">
        <f t="shared" si="22"/>
        <v>0</v>
      </c>
      <c r="R151" s="34"/>
      <c r="S151" s="34"/>
    </row>
    <row r="152" spans="1:19" s="3" customFormat="1">
      <c r="A152" s="1"/>
      <c r="B152" s="33" t="s">
        <v>44</v>
      </c>
      <c r="C152" s="59"/>
      <c r="D152" s="34"/>
      <c r="E152" s="34"/>
      <c r="F152" s="34"/>
      <c r="G152" s="34"/>
      <c r="H152" s="35"/>
      <c r="I152" s="35"/>
      <c r="J152" s="35"/>
      <c r="K152" s="35"/>
      <c r="L152" s="35"/>
      <c r="M152" s="34"/>
      <c r="N152" s="34"/>
      <c r="O152" s="34"/>
      <c r="P152" s="129"/>
      <c r="Q152" s="34">
        <f t="shared" si="22"/>
        <v>0</v>
      </c>
      <c r="R152" s="34"/>
      <c r="S152" s="34"/>
    </row>
    <row r="153" spans="1:19" s="3" customFormat="1">
      <c r="A153" s="1"/>
      <c r="B153" s="33" t="s">
        <v>288</v>
      </c>
      <c r="C153" s="59"/>
      <c r="D153" s="34"/>
      <c r="E153" s="34"/>
      <c r="F153" s="34"/>
      <c r="G153" s="34"/>
      <c r="H153" s="35"/>
      <c r="I153" s="35"/>
      <c r="J153" s="35"/>
      <c r="K153" s="35"/>
      <c r="L153" s="35"/>
      <c r="M153" s="34"/>
      <c r="N153" s="34"/>
      <c r="O153" s="34">
        <f>483366+15000</f>
        <v>498366</v>
      </c>
      <c r="P153" s="129"/>
      <c r="Q153" s="34">
        <f t="shared" si="22"/>
        <v>498366</v>
      </c>
      <c r="R153" s="34"/>
      <c r="S153" s="34">
        <f>SUM(D153:O153)</f>
        <v>498366</v>
      </c>
    </row>
    <row r="154" spans="1:19" s="3" customFormat="1">
      <c r="A154" s="1"/>
      <c r="B154" s="33" t="s">
        <v>291</v>
      </c>
      <c r="C154" s="59"/>
      <c r="D154" s="34"/>
      <c r="E154" s="34"/>
      <c r="F154" s="34"/>
      <c r="G154" s="34"/>
      <c r="H154" s="35"/>
      <c r="I154" s="35"/>
      <c r="J154" s="35"/>
      <c r="K154" s="35"/>
      <c r="L154" s="35"/>
      <c r="M154" s="34"/>
      <c r="N154" s="34"/>
      <c r="O154" s="34">
        <v>34000</v>
      </c>
      <c r="P154" s="129"/>
      <c r="Q154" s="34">
        <f t="shared" si="22"/>
        <v>34000</v>
      </c>
      <c r="R154" s="34"/>
      <c r="S154" s="34">
        <f>SUM(D154:O154)</f>
        <v>34000</v>
      </c>
    </row>
    <row r="155" spans="1:19" s="3" customFormat="1">
      <c r="A155" s="1"/>
      <c r="B155" s="33"/>
      <c r="C155" s="59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132"/>
      <c r="Q155" s="40">
        <f t="shared" si="22"/>
        <v>0</v>
      </c>
      <c r="R155" s="40"/>
      <c r="S155" s="40"/>
    </row>
    <row r="156" spans="1:19" s="3" customFormat="1">
      <c r="A156" s="1"/>
      <c r="B156" s="39" t="s">
        <v>238</v>
      </c>
      <c r="C156" s="59"/>
      <c r="D156" s="34">
        <f t="shared" ref="D156:P156" si="25">SUM(D136:D150)</f>
        <v>510386.29999999993</v>
      </c>
      <c r="E156" s="34">
        <f t="shared" si="25"/>
        <v>449297.39</v>
      </c>
      <c r="F156" s="34">
        <f t="shared" si="25"/>
        <v>1153705.9099999999</v>
      </c>
      <c r="G156" s="34">
        <f t="shared" si="25"/>
        <v>588682.83000000007</v>
      </c>
      <c r="H156" s="34">
        <f t="shared" si="25"/>
        <v>344124.02999999997</v>
      </c>
      <c r="I156" s="34">
        <f t="shared" si="25"/>
        <v>459674.01999999996</v>
      </c>
      <c r="J156" s="34">
        <f t="shared" si="25"/>
        <v>31018.799999999999</v>
      </c>
      <c r="K156" s="34">
        <f t="shared" si="25"/>
        <v>1050388.07</v>
      </c>
      <c r="L156" s="34">
        <f t="shared" si="25"/>
        <v>488378.26</v>
      </c>
      <c r="M156" s="34">
        <f t="shared" si="25"/>
        <v>124704.37000000001</v>
      </c>
      <c r="N156" s="34">
        <f t="shared" si="25"/>
        <v>132834.6</v>
      </c>
      <c r="O156" s="34">
        <f t="shared" si="25"/>
        <v>577054.1399999999</v>
      </c>
      <c r="P156" s="129">
        <f t="shared" si="25"/>
        <v>343095.02</v>
      </c>
      <c r="Q156" s="34">
        <f>O156+P156</f>
        <v>920149.15999999992</v>
      </c>
      <c r="R156" s="34">
        <f>SUM(R136:R150)</f>
        <v>145582.70999999996</v>
      </c>
      <c r="S156" s="36">
        <f>SUM(S136:S154)</f>
        <v>6442614.7199999988</v>
      </c>
    </row>
    <row r="157" spans="1:19" s="3" customFormat="1">
      <c r="A157" s="1"/>
      <c r="B157" s="39"/>
      <c r="C157" s="59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29"/>
      <c r="Q157" s="34"/>
      <c r="R157" s="34"/>
      <c r="S157" s="34"/>
    </row>
    <row r="158" spans="1:19" s="3" customFormat="1">
      <c r="A158" s="1"/>
      <c r="B158" s="39" t="s">
        <v>209</v>
      </c>
      <c r="C158" s="59"/>
      <c r="D158" s="34">
        <f t="shared" ref="D158:N158" si="26">SUM(D129:D132)+D127-SUM(D137:D150)-D134</f>
        <v>139092.39000000001</v>
      </c>
      <c r="E158" s="34">
        <f t="shared" si="26"/>
        <v>569795</v>
      </c>
      <c r="F158" s="34">
        <f t="shared" si="26"/>
        <v>1101089.0900000001</v>
      </c>
      <c r="G158" s="34">
        <f t="shared" si="26"/>
        <v>232406.26</v>
      </c>
      <c r="H158" s="34">
        <f t="shared" si="26"/>
        <v>-21717.76999999996</v>
      </c>
      <c r="I158" s="34">
        <f t="shared" si="26"/>
        <v>1148608.21</v>
      </c>
      <c r="J158" s="34">
        <f t="shared" si="26"/>
        <v>1667589.41</v>
      </c>
      <c r="K158" s="34">
        <f t="shared" si="26"/>
        <v>1635801.34</v>
      </c>
      <c r="L158" s="34">
        <f t="shared" si="26"/>
        <v>1147423.08</v>
      </c>
      <c r="M158" s="34">
        <f t="shared" si="26"/>
        <v>22718.710000000079</v>
      </c>
      <c r="N158" s="34">
        <f t="shared" si="26"/>
        <v>389884.10999999987</v>
      </c>
      <c r="O158" s="34">
        <f>SUM(O129:O132)+O127-SUM(O137:O154)-O134</f>
        <v>480463.97</v>
      </c>
      <c r="P158" s="129">
        <f>SUM(P129:P132)+P127-SUM(P137:P154)-P134</f>
        <v>137368.94999999995</v>
      </c>
      <c r="Q158" s="34"/>
      <c r="R158" s="34">
        <f>SUM(R129:R132)+R127-SUM(R137:R150)-R134</f>
        <v>244301.39999999991</v>
      </c>
      <c r="S158" s="34">
        <f>S127+SUM(S129:S131)-S134-SUM(S137:S154)</f>
        <v>480463.97000000067</v>
      </c>
    </row>
    <row r="159" spans="1:19" s="3" customFormat="1">
      <c r="A159" s="1"/>
      <c r="B159" s="12"/>
      <c r="C159" s="55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22"/>
      <c r="Q159" s="18"/>
      <c r="R159" s="18"/>
      <c r="S159" s="18"/>
    </row>
    <row r="160" spans="1:19" s="14" customFormat="1" ht="19.5" customHeight="1" thickBot="1">
      <c r="A160" s="13"/>
      <c r="B160" s="28" t="s">
        <v>168</v>
      </c>
      <c r="C160" s="28"/>
      <c r="D160" s="22">
        <f t="shared" ref="D160:O160" si="27">D124+D158</f>
        <v>19648.270000000135</v>
      </c>
      <c r="E160" s="22">
        <f t="shared" si="27"/>
        <v>68674.989999999991</v>
      </c>
      <c r="F160" s="22">
        <f t="shared" si="27"/>
        <v>82554.100000000093</v>
      </c>
      <c r="G160" s="22">
        <f t="shared" si="27"/>
        <v>301202.28000000003</v>
      </c>
      <c r="H160" s="22">
        <f t="shared" si="27"/>
        <v>36231.120000000054</v>
      </c>
      <c r="I160" s="22">
        <f t="shared" si="27"/>
        <v>978583.9</v>
      </c>
      <c r="J160" s="22">
        <f t="shared" si="27"/>
        <v>3133548.29</v>
      </c>
      <c r="K160" s="22">
        <f t="shared" si="27"/>
        <v>2362660.0300000003</v>
      </c>
      <c r="L160" s="22">
        <f t="shared" si="27"/>
        <v>1174301.6400000001</v>
      </c>
      <c r="M160" s="22">
        <f t="shared" si="27"/>
        <v>212143.92000000004</v>
      </c>
      <c r="N160" s="22">
        <f t="shared" si="27"/>
        <v>360089.20999999985</v>
      </c>
      <c r="O160" s="22">
        <f t="shared" si="27"/>
        <v>579346.84999999986</v>
      </c>
      <c r="P160" s="133"/>
      <c r="Q160" s="22"/>
      <c r="R160" s="22">
        <f>R124+R158</f>
        <v>-442211.59500000032</v>
      </c>
      <c r="S160" s="22">
        <f>S124+S158</f>
        <v>579346.84999999963</v>
      </c>
    </row>
    <row r="161" spans="1:19" s="3" customFormat="1" ht="13.5" thickTop="1">
      <c r="A161" s="1"/>
      <c r="B161" s="1"/>
      <c r="C161" s="60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20"/>
      <c r="Q161" s="15"/>
      <c r="R161" s="15"/>
      <c r="S161" s="15"/>
    </row>
    <row r="162" spans="1:19">
      <c r="M162" s="110"/>
      <c r="N162" s="110"/>
      <c r="O162" s="110"/>
      <c r="P162" s="134"/>
      <c r="Q162" s="110"/>
    </row>
    <row r="163" spans="1:19">
      <c r="O163" s="111"/>
    </row>
    <row r="164" spans="1:19">
      <c r="J164" s="110"/>
      <c r="L164" s="111"/>
    </row>
    <row r="170" spans="1:19">
      <c r="L170" s="110"/>
    </row>
  </sheetData>
  <autoFilter ref="B4:S140" xr:uid="{00000000-0009-0000-0000-000001000000}"/>
  <mergeCells count="6">
    <mergeCell ref="B4:B5"/>
    <mergeCell ref="S4:S5"/>
    <mergeCell ref="C4:C5"/>
    <mergeCell ref="P4:P5"/>
    <mergeCell ref="Q4:Q5"/>
    <mergeCell ref="D5:O5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8" scale="59" orientation="portrait" r:id="rId1"/>
  <headerFooter>
    <oddHeader>&amp;R&amp;"Arial Black,Regular"&amp;11&amp;ULAMPIRAN A</oddHeader>
  </headerFooter>
  <rowBreaks count="2" manualBreakCount="2">
    <brk id="46" min="1" max="15" man="1"/>
    <brk id="68" min="1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46"/>
  <sheetViews>
    <sheetView topLeftCell="A25" zoomScaleNormal="100" workbookViewId="0">
      <selection activeCell="B51" sqref="B51"/>
    </sheetView>
  </sheetViews>
  <sheetFormatPr defaultRowHeight="15.75"/>
  <cols>
    <col min="1" max="1" width="5.75" style="25" customWidth="1"/>
    <col min="2" max="2" width="37.375" style="41" bestFit="1" customWidth="1"/>
    <col min="3" max="3" width="12.75" style="41" customWidth="1"/>
    <col min="4" max="4" width="37.625" style="25" customWidth="1"/>
    <col min="5" max="5" width="10.125" style="25" bestFit="1" customWidth="1"/>
    <col min="6" max="16384" width="9" style="25"/>
  </cols>
  <sheetData>
    <row r="1" spans="1:5">
      <c r="A1" s="26" t="s">
        <v>197</v>
      </c>
    </row>
    <row r="2" spans="1:5">
      <c r="C2" s="97" t="s">
        <v>239</v>
      </c>
    </row>
    <row r="3" spans="1:5" s="61" customFormat="1">
      <c r="A3" s="61" t="s">
        <v>198</v>
      </c>
      <c r="B3" s="61" t="s">
        <v>200</v>
      </c>
      <c r="C3" s="113"/>
      <c r="D3" s="62" t="s">
        <v>199</v>
      </c>
    </row>
    <row r="4" spans="1:5">
      <c r="A4" s="100"/>
      <c r="B4" s="103"/>
      <c r="C4" s="42"/>
      <c r="D4" s="99"/>
      <c r="E4" s="43"/>
    </row>
    <row r="5" spans="1:5">
      <c r="A5" s="119">
        <v>1</v>
      </c>
      <c r="B5" s="107" t="s">
        <v>245</v>
      </c>
      <c r="C5" s="42"/>
      <c r="D5" s="99"/>
      <c r="E5" s="43"/>
    </row>
    <row r="6" spans="1:5">
      <c r="A6" s="119"/>
      <c r="B6" s="104" t="s">
        <v>246</v>
      </c>
      <c r="C6" s="108">
        <v>144000</v>
      </c>
      <c r="D6" s="100" t="s">
        <v>247</v>
      </c>
    </row>
    <row r="7" spans="1:5">
      <c r="A7" s="119"/>
      <c r="B7" s="105"/>
      <c r="C7" s="63"/>
      <c r="D7" s="100"/>
    </row>
    <row r="8" spans="1:5">
      <c r="A8" s="119"/>
      <c r="B8" s="105"/>
      <c r="C8" s="98">
        <f>SUM(C6:C7)</f>
        <v>144000</v>
      </c>
      <c r="D8" s="100"/>
    </row>
    <row r="9" spans="1:5">
      <c r="A9" s="119"/>
      <c r="B9" s="105"/>
      <c r="C9" s="42"/>
      <c r="D9" s="100"/>
    </row>
    <row r="10" spans="1:5">
      <c r="A10" s="119">
        <v>2</v>
      </c>
      <c r="B10" s="109" t="s">
        <v>231</v>
      </c>
      <c r="C10" s="42"/>
      <c r="D10" s="100"/>
    </row>
    <row r="11" spans="1:5">
      <c r="A11" s="119"/>
      <c r="B11" s="105" t="s">
        <v>248</v>
      </c>
      <c r="C11" s="42">
        <v>70000</v>
      </c>
      <c r="D11" s="100" t="s">
        <v>253</v>
      </c>
    </row>
    <row r="12" spans="1:5">
      <c r="A12" s="119"/>
      <c r="B12" s="105" t="s">
        <v>249</v>
      </c>
      <c r="C12" s="42">
        <v>60000</v>
      </c>
      <c r="D12" s="100" t="s">
        <v>254</v>
      </c>
    </row>
    <row r="13" spans="1:5">
      <c r="A13" s="119"/>
      <c r="B13" s="115" t="s">
        <v>250</v>
      </c>
      <c r="C13" s="42">
        <v>20000</v>
      </c>
      <c r="D13" s="100" t="s">
        <v>255</v>
      </c>
    </row>
    <row r="14" spans="1:5">
      <c r="A14" s="119"/>
      <c r="B14" s="115" t="s">
        <v>251</v>
      </c>
      <c r="C14" s="42">
        <v>41000</v>
      </c>
      <c r="D14" s="100" t="s">
        <v>256</v>
      </c>
    </row>
    <row r="15" spans="1:5">
      <c r="A15" s="119"/>
      <c r="B15" s="105" t="s">
        <v>252</v>
      </c>
      <c r="C15" s="42">
        <v>100000</v>
      </c>
      <c r="D15" s="100" t="s">
        <v>257</v>
      </c>
    </row>
    <row r="16" spans="1:5">
      <c r="A16" s="119"/>
      <c r="B16" s="115"/>
      <c r="C16" s="63"/>
      <c r="D16" s="100"/>
    </row>
    <row r="17" spans="1:4">
      <c r="A17" s="119"/>
      <c r="B17" s="105"/>
      <c r="C17" s="98">
        <f>SUM(C11:C16)</f>
        <v>291000</v>
      </c>
      <c r="D17" s="100"/>
    </row>
    <row r="18" spans="1:4">
      <c r="A18" s="119"/>
      <c r="B18" s="105"/>
      <c r="C18" s="42"/>
      <c r="D18" s="100"/>
    </row>
    <row r="19" spans="1:4">
      <c r="A19" s="119">
        <v>3</v>
      </c>
      <c r="B19" s="109" t="s">
        <v>233</v>
      </c>
      <c r="C19" s="98"/>
      <c r="D19" s="100"/>
    </row>
    <row r="20" spans="1:4">
      <c r="A20" s="119"/>
      <c r="B20" s="103" t="s">
        <v>258</v>
      </c>
      <c r="C20" s="42">
        <v>50000</v>
      </c>
      <c r="D20" s="100" t="s">
        <v>265</v>
      </c>
    </row>
    <row r="21" spans="1:4">
      <c r="A21" s="119"/>
      <c r="B21" s="103" t="s">
        <v>259</v>
      </c>
      <c r="C21" s="42">
        <v>27000</v>
      </c>
      <c r="D21" s="100" t="s">
        <v>266</v>
      </c>
    </row>
    <row r="22" spans="1:4">
      <c r="A22" s="119"/>
      <c r="B22" s="103" t="s">
        <v>260</v>
      </c>
      <c r="C22" s="42">
        <v>7406.0999999999985</v>
      </c>
      <c r="D22" s="100" t="s">
        <v>267</v>
      </c>
    </row>
    <row r="23" spans="1:4">
      <c r="A23" s="119"/>
      <c r="B23" s="103" t="s">
        <v>261</v>
      </c>
      <c r="C23" s="42">
        <v>71000</v>
      </c>
      <c r="D23" s="100" t="s">
        <v>268</v>
      </c>
    </row>
    <row r="24" spans="1:4">
      <c r="A24" s="119"/>
      <c r="B24" s="103" t="s">
        <v>262</v>
      </c>
      <c r="C24" s="42">
        <v>46000</v>
      </c>
      <c r="D24" s="100" t="s">
        <v>269</v>
      </c>
    </row>
    <row r="25" spans="1:4">
      <c r="A25" s="119"/>
      <c r="B25" s="103" t="s">
        <v>263</v>
      </c>
      <c r="C25" s="42">
        <v>81500</v>
      </c>
      <c r="D25" s="100" t="s">
        <v>270</v>
      </c>
    </row>
    <row r="26" spans="1:4">
      <c r="A26" s="119"/>
      <c r="B26" s="103" t="s">
        <v>264</v>
      </c>
      <c r="C26" s="42">
        <v>10000</v>
      </c>
      <c r="D26" s="100"/>
    </row>
    <row r="27" spans="1:4">
      <c r="A27" s="119"/>
      <c r="B27" s="104"/>
      <c r="C27" s="63"/>
      <c r="D27" s="100"/>
    </row>
    <row r="28" spans="1:4">
      <c r="A28" s="119"/>
      <c r="B28" s="104"/>
      <c r="C28" s="98">
        <f>SUM(C20:C27)</f>
        <v>292906.09999999998</v>
      </c>
      <c r="D28" s="100"/>
    </row>
    <row r="29" spans="1:4">
      <c r="A29" s="119"/>
      <c r="B29" s="104"/>
      <c r="C29" s="98"/>
      <c r="D29" s="100"/>
    </row>
    <row r="30" spans="1:4">
      <c r="A30" s="119">
        <v>4</v>
      </c>
      <c r="B30" s="107" t="s">
        <v>271</v>
      </c>
      <c r="C30" s="98">
        <v>119568</v>
      </c>
      <c r="D30" s="100" t="s">
        <v>272</v>
      </c>
    </row>
    <row r="31" spans="1:4">
      <c r="A31" s="119"/>
      <c r="B31" s="104"/>
      <c r="C31" s="42"/>
      <c r="D31" s="100"/>
    </row>
    <row r="32" spans="1:4">
      <c r="A32" s="119">
        <v>5</v>
      </c>
      <c r="B32" s="107" t="s">
        <v>232</v>
      </c>
      <c r="C32" s="42"/>
      <c r="D32" s="100"/>
    </row>
    <row r="33" spans="1:4">
      <c r="A33" s="119"/>
      <c r="B33" s="104" t="s">
        <v>273</v>
      </c>
      <c r="C33" s="42">
        <v>62531.199999999997</v>
      </c>
      <c r="D33" s="100" t="s">
        <v>280</v>
      </c>
    </row>
    <row r="34" spans="1:4">
      <c r="A34" s="119"/>
      <c r="B34" s="104" t="s">
        <v>274</v>
      </c>
      <c r="C34" s="42">
        <v>368.125</v>
      </c>
      <c r="D34" s="100" t="s">
        <v>281</v>
      </c>
    </row>
    <row r="35" spans="1:4">
      <c r="A35" s="119"/>
      <c r="B35" s="104" t="s">
        <v>275</v>
      </c>
      <c r="C35" s="42">
        <v>25000</v>
      </c>
      <c r="D35" s="100" t="s">
        <v>282</v>
      </c>
    </row>
    <row r="36" spans="1:4">
      <c r="A36" s="119"/>
      <c r="B36" s="104" t="s">
        <v>276</v>
      </c>
      <c r="C36" s="42">
        <v>2200</v>
      </c>
      <c r="D36" s="100" t="s">
        <v>283</v>
      </c>
    </row>
    <row r="37" spans="1:4">
      <c r="A37" s="119"/>
      <c r="B37" s="106" t="s">
        <v>277</v>
      </c>
      <c r="C37" s="42">
        <v>27663</v>
      </c>
      <c r="D37" s="100" t="s">
        <v>284</v>
      </c>
    </row>
    <row r="38" spans="1:4">
      <c r="A38" s="119"/>
      <c r="B38" s="104" t="s">
        <v>278</v>
      </c>
      <c r="C38" s="42">
        <v>10000</v>
      </c>
      <c r="D38" s="100" t="s">
        <v>285</v>
      </c>
    </row>
    <row r="39" spans="1:4">
      <c r="A39" s="119"/>
      <c r="B39" s="104" t="s">
        <v>279</v>
      </c>
      <c r="C39" s="42">
        <v>1000</v>
      </c>
      <c r="D39" s="100" t="s">
        <v>286</v>
      </c>
    </row>
    <row r="40" spans="1:4">
      <c r="A40" s="119"/>
      <c r="B40" s="104" t="s">
        <v>264</v>
      </c>
      <c r="C40" s="63">
        <v>5000</v>
      </c>
      <c r="D40" s="100"/>
    </row>
    <row r="41" spans="1:4">
      <c r="A41" s="119"/>
      <c r="B41" s="42"/>
      <c r="C41" s="98">
        <f>SUM(C33:C40)</f>
        <v>133762.32500000001</v>
      </c>
      <c r="D41" s="100"/>
    </row>
    <row r="42" spans="1:4">
      <c r="A42" s="119"/>
      <c r="B42" s="42"/>
      <c r="C42" s="42"/>
      <c r="D42" s="100"/>
    </row>
    <row r="43" spans="1:4">
      <c r="A43" s="100"/>
      <c r="B43" s="42"/>
      <c r="C43" s="42"/>
      <c r="D43" s="100"/>
    </row>
    <row r="44" spans="1:4">
      <c r="A44" s="100"/>
      <c r="B44" s="42"/>
      <c r="C44" s="42"/>
      <c r="D44" s="100"/>
    </row>
    <row r="45" spans="1:4">
      <c r="A45" s="100"/>
      <c r="B45" s="42"/>
      <c r="C45" s="42"/>
      <c r="D45" s="100"/>
    </row>
    <row r="46" spans="1:4">
      <c r="C46" s="42"/>
      <c r="D46" s="100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6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>
      <selection activeCell="G14" sqref="G14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Summary</vt:lpstr>
      <vt:lpstr>CIMB Cash Flow</vt:lpstr>
      <vt:lpstr>Notes</vt:lpstr>
      <vt:lpstr>Sheet1</vt:lpstr>
      <vt:lpstr>'CIMB Cash Flow'!Print_Area</vt:lpstr>
      <vt:lpstr>'CIMB Cash Flow'!Print_Titles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2019-01-28T03:50:45Z</cp:lastPrinted>
  <dcterms:created xsi:type="dcterms:W3CDTF">2014-04-17T09:26:09Z</dcterms:created>
  <dcterms:modified xsi:type="dcterms:W3CDTF">2019-01-28T03:50:46Z</dcterms:modified>
</cp:coreProperties>
</file>