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Statement\Cash Flow 2019\"/>
    </mc:Choice>
  </mc:AlternateContent>
  <xr:revisionPtr revIDLastSave="0" documentId="13_ncr:1_{98CAEA54-FE94-4ABD-A1D5-B8059A60B716}" xr6:coauthVersionLast="45" xr6:coauthVersionMax="45" xr10:uidLastSave="{00000000-0000-0000-0000-000000000000}"/>
  <bookViews>
    <workbookView xWindow="-120" yWindow="-120" windowWidth="20730" windowHeight="11160" tabRatio="601" activeTab="1" xr2:uid="{00000000-000D-0000-FFFF-FFFF00000000}"/>
  </bookViews>
  <sheets>
    <sheet name="Summary" sheetId="4" r:id="rId1"/>
    <sheet name="CIMB Cash Flow" sheetId="1" r:id="rId2"/>
    <sheet name="Notes" sheetId="2" r:id="rId3"/>
    <sheet name="Sheet1" sheetId="3" r:id="rId4"/>
  </sheets>
  <definedNames>
    <definedName name="_xlnm._FilterDatabase" localSheetId="1" hidden="1">'CIMB Cash Flow'!$B$4:$P$145</definedName>
    <definedName name="_xlnm.Print_Area" localSheetId="1">'CIMB Cash Flow'!$B$1:$P$161</definedName>
    <definedName name="_xlnm.Print_Titles" localSheetId="1">'CIMB Cash Flow'!$1:$5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130" i="1" l="1"/>
  <c r="D125" i="1" l="1"/>
  <c r="K125" i="1"/>
  <c r="K159" i="1"/>
  <c r="K161" i="1"/>
  <c r="J161" i="1"/>
  <c r="I161" i="1"/>
  <c r="G161" i="1"/>
  <c r="H161" i="1"/>
  <c r="E161" i="1"/>
  <c r="F161" i="1"/>
  <c r="D161" i="1"/>
  <c r="G145" i="1" l="1"/>
  <c r="P118" i="1" l="1"/>
  <c r="D19" i="1"/>
  <c r="O157" i="1" l="1"/>
  <c r="O121" i="1"/>
  <c r="O80" i="1"/>
  <c r="P143" i="1" l="1"/>
  <c r="P155" i="1" l="1"/>
  <c r="D29" i="2" l="1"/>
  <c r="C29" i="2"/>
  <c r="D22" i="2"/>
  <c r="C22" i="2"/>
  <c r="D13" i="2"/>
  <c r="D8" i="2" l="1"/>
  <c r="P109" i="1"/>
  <c r="P110" i="1"/>
  <c r="P111" i="1"/>
  <c r="P112" i="1"/>
  <c r="P113" i="1"/>
  <c r="P114" i="1"/>
  <c r="P115" i="1"/>
  <c r="P116" i="1"/>
  <c r="P117" i="1"/>
  <c r="P156" i="1" l="1"/>
  <c r="P144" i="1"/>
  <c r="P145" i="1"/>
  <c r="P146" i="1"/>
  <c r="P147" i="1"/>
  <c r="P148" i="1"/>
  <c r="P149" i="1"/>
  <c r="P150" i="1"/>
  <c r="P151" i="1"/>
  <c r="P152" i="1"/>
  <c r="P153" i="1"/>
  <c r="P154" i="1"/>
  <c r="P142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11" i="1"/>
  <c r="P12" i="1"/>
  <c r="P13" i="1"/>
  <c r="P14" i="1"/>
  <c r="P15" i="1"/>
  <c r="P16" i="1"/>
  <c r="P17" i="1"/>
  <c r="P18" i="1"/>
  <c r="P19" i="1"/>
  <c r="P20" i="1"/>
  <c r="P21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" i="1"/>
  <c r="S10" i="1" s="1"/>
  <c r="P7" i="1"/>
  <c r="P84" i="1"/>
  <c r="P85" i="1"/>
  <c r="P86" i="1"/>
  <c r="P87" i="1"/>
  <c r="P88" i="1"/>
  <c r="P89" i="1"/>
  <c r="L145" i="1"/>
  <c r="K145" i="1" l="1"/>
  <c r="P133" i="1" l="1"/>
  <c r="P129" i="1"/>
  <c r="P128" i="1"/>
  <c r="E130" i="1"/>
  <c r="F130" i="1"/>
  <c r="G130" i="1"/>
  <c r="H130" i="1"/>
  <c r="I130" i="1"/>
  <c r="J130" i="1"/>
  <c r="K130" i="1"/>
  <c r="L130" i="1"/>
  <c r="M130" i="1"/>
  <c r="N130" i="1"/>
  <c r="O130" i="1"/>
  <c r="D130" i="1"/>
  <c r="I145" i="1"/>
  <c r="H157" i="1"/>
  <c r="H145" i="1"/>
  <c r="P120" i="1" l="1"/>
  <c r="P119" i="1"/>
  <c r="P92" i="1"/>
  <c r="O90" i="1"/>
  <c r="P83" i="1"/>
  <c r="P121" i="1" l="1"/>
  <c r="G157" i="1"/>
  <c r="P136" i="1"/>
  <c r="P137" i="1"/>
  <c r="P135" i="1"/>
  <c r="G19" i="1"/>
  <c r="D157" i="1"/>
  <c r="F69" i="1"/>
  <c r="F19" i="1"/>
  <c r="E19" i="1" l="1"/>
  <c r="E121" i="1"/>
  <c r="E72" i="1"/>
  <c r="E157" i="1"/>
  <c r="E18" i="1"/>
  <c r="F157" i="1"/>
  <c r="I157" i="1"/>
  <c r="J157" i="1"/>
  <c r="K157" i="1"/>
  <c r="L157" i="1"/>
  <c r="M157" i="1"/>
  <c r="N157" i="1"/>
  <c r="D159" i="1"/>
  <c r="E133" i="1" s="1"/>
  <c r="D121" i="1"/>
  <c r="D90" i="1"/>
  <c r="D80" i="1"/>
  <c r="D72" i="1"/>
  <c r="D23" i="1"/>
  <c r="P157" i="1" l="1"/>
  <c r="P159" i="1" s="1"/>
  <c r="E159" i="1"/>
  <c r="D123" i="1"/>
  <c r="E7" i="1" l="1"/>
  <c r="E23" i="1" s="1"/>
  <c r="P50" i="1" l="1"/>
  <c r="P140" i="1" l="1"/>
  <c r="P79" i="1"/>
  <c r="P78" i="1"/>
  <c r="P77" i="1"/>
  <c r="P76" i="1"/>
  <c r="P75" i="1"/>
  <c r="P74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49" i="1"/>
  <c r="P27" i="1"/>
  <c r="P23" i="1" l="1"/>
  <c r="O72" i="1" l="1"/>
  <c r="O123" i="1" s="1"/>
  <c r="O167" i="1" l="1"/>
  <c r="C13" i="2"/>
  <c r="L121" i="1" l="1"/>
  <c r="C8" i="2" l="1"/>
  <c r="F121" i="1" l="1"/>
  <c r="E90" i="1" l="1"/>
  <c r="E80" i="1"/>
  <c r="E123" i="1" l="1"/>
  <c r="E125" i="1" s="1"/>
  <c r="E167" i="1" l="1"/>
  <c r="D167" i="1"/>
  <c r="P124" i="1" l="1"/>
  <c r="N121" i="1"/>
  <c r="M121" i="1"/>
  <c r="K121" i="1"/>
  <c r="J121" i="1"/>
  <c r="I121" i="1"/>
  <c r="H121" i="1"/>
  <c r="G121" i="1"/>
  <c r="N90" i="1"/>
  <c r="M90" i="1"/>
  <c r="L90" i="1"/>
  <c r="K90" i="1"/>
  <c r="J90" i="1"/>
  <c r="I90" i="1"/>
  <c r="H90" i="1"/>
  <c r="G90" i="1"/>
  <c r="F90" i="1"/>
  <c r="N80" i="1"/>
  <c r="M80" i="1"/>
  <c r="L80" i="1"/>
  <c r="K80" i="1"/>
  <c r="J80" i="1"/>
  <c r="I80" i="1"/>
  <c r="H80" i="1"/>
  <c r="G80" i="1"/>
  <c r="F80" i="1"/>
  <c r="N72" i="1"/>
  <c r="M72" i="1"/>
  <c r="L72" i="1"/>
  <c r="K72" i="1"/>
  <c r="J72" i="1"/>
  <c r="H72" i="1"/>
  <c r="G72" i="1"/>
  <c r="F72" i="1"/>
  <c r="D8" i="4" l="1"/>
  <c r="D10" i="4"/>
  <c r="P90" i="1"/>
  <c r="D9" i="4"/>
  <c r="P80" i="1"/>
  <c r="J123" i="1"/>
  <c r="J167" i="1" s="1"/>
  <c r="L123" i="1"/>
  <c r="L167" i="1" s="1"/>
  <c r="F123" i="1"/>
  <c r="F167" i="1" s="1"/>
  <c r="N123" i="1"/>
  <c r="N167" i="1" s="1"/>
  <c r="K123" i="1"/>
  <c r="K167" i="1" s="1"/>
  <c r="I72" i="1"/>
  <c r="P72" i="1" s="1"/>
  <c r="G123" i="1"/>
  <c r="G167" i="1" s="1"/>
  <c r="H123" i="1"/>
  <c r="H167" i="1" s="1"/>
  <c r="M123" i="1"/>
  <c r="D13" i="4" l="1"/>
  <c r="P123" i="1"/>
  <c r="P125" i="1" s="1"/>
  <c r="P161" i="1" s="1"/>
  <c r="M167" i="1"/>
  <c r="F133" i="1"/>
  <c r="F159" i="1" s="1"/>
  <c r="I123" i="1"/>
  <c r="I167" i="1" s="1"/>
  <c r="G133" i="1" l="1"/>
  <c r="G159" i="1" s="1"/>
  <c r="H133" i="1" l="1"/>
  <c r="H159" i="1" s="1"/>
  <c r="F7" i="1"/>
  <c r="F23" i="1" s="1"/>
  <c r="F125" i="1" s="1"/>
  <c r="G7" i="1" l="1"/>
  <c r="G23" i="1" s="1"/>
  <c r="G125" i="1" s="1"/>
  <c r="I133" i="1"/>
  <c r="I159" i="1" s="1"/>
  <c r="H7" i="1" l="1"/>
  <c r="H23" i="1" s="1"/>
  <c r="H125" i="1" s="1"/>
  <c r="J133" i="1"/>
  <c r="J159" i="1" s="1"/>
  <c r="I7" i="1" l="1"/>
  <c r="I23" i="1" s="1"/>
  <c r="I125" i="1" s="1"/>
  <c r="K133" i="1"/>
  <c r="J7" i="1" l="1"/>
  <c r="J23" i="1" s="1"/>
  <c r="J125" i="1" s="1"/>
  <c r="L133" i="1"/>
  <c r="L159" i="1" s="1"/>
  <c r="L161" i="1" s="1"/>
  <c r="K7" i="1" l="1"/>
  <c r="K23" i="1" s="1"/>
  <c r="M133" i="1"/>
  <c r="M159" i="1" s="1"/>
  <c r="M161" i="1" s="1"/>
  <c r="L7" i="1" l="1"/>
  <c r="L23" i="1" s="1"/>
  <c r="L125" i="1" s="1"/>
  <c r="N133" i="1"/>
  <c r="M7" i="1" l="1"/>
  <c r="M23" i="1" s="1"/>
  <c r="M125" i="1" s="1"/>
  <c r="N7" i="1" s="1"/>
  <c r="N23" i="1" s="1"/>
  <c r="N125" i="1" s="1"/>
  <c r="N159" i="1"/>
  <c r="O133" i="1" l="1"/>
  <c r="O159" i="1" s="1"/>
  <c r="N161" i="1"/>
  <c r="O7" i="1"/>
  <c r="O23" i="1" s="1"/>
  <c r="O125" i="1" s="1"/>
  <c r="O161" i="1" l="1"/>
  <c r="O17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E19" authorId="0" shapeId="0" xr:uid="{99804294-91ED-48E9-A422-4DC34BC4B99E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PMED-RM5k
Study Pg-RM4,250</t>
        </r>
      </text>
    </comment>
    <comment ref="F19" authorId="0" shapeId="0" xr:uid="{2E28DC1D-268E-4559-95B4-F7853D089057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PMED-RM3k
Study Pg-RM2250</t>
        </r>
      </text>
    </comment>
    <comment ref="G19" authorId="0" shapeId="0" xr:uid="{88CAEFE4-F81F-49B6-A073-C2B31527DED7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PMED-RM7k
StudyPg-RM750</t>
        </r>
      </text>
    </comment>
    <comment ref="H19" authorId="0" shapeId="0" xr:uid="{82926469-083D-451C-9903-2EEA93DEB3BE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PMED-RM2k</t>
        </r>
      </text>
    </comment>
    <comment ref="I19" authorId="0" shapeId="0" xr:uid="{72BC9994-881E-447A-AB3D-77B9F78614EB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PMED-RM8k</t>
        </r>
      </text>
    </comment>
    <comment ref="I135" authorId="0" shapeId="0" xr:uid="{C5AB9DA1-76A2-47AE-92A9-809E51F584D3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In-Flight Magazine</t>
        </r>
      </text>
    </comment>
    <comment ref="J144" authorId="0" shapeId="0" xr:uid="{3DE52AD7-8D75-40A1-A1B4-59CB0051AAE7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ITB China - RM1,353.25</t>
        </r>
      </text>
    </comment>
    <comment ref="E145" authorId="0" shapeId="0" xr:uid="{91DD7ECD-465D-4E04-AE0B-9D988BB255EA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Shenzhen Courtesy Trip</t>
        </r>
      </text>
    </comment>
    <comment ref="G145" authorId="0" shapeId="0" xr:uid="{189B4C44-D380-4917-B7AE-EA1FC374CC70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Xiamen Int. Leisure Expo - RM76,697.35
ITB China - RM171,775.73</t>
        </r>
      </text>
    </comment>
    <comment ref="H145" authorId="0" shapeId="0" xr:uid="{D7FAC7BB-56AE-46C0-A866-A8513AC5BBF5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China Xiamen Int Leisure Tourism Expo - RM5,380.40
ITB China - RM17,716.73
Asean Young Emerging  - RM50,000</t>
        </r>
      </text>
    </comment>
    <comment ref="I145" authorId="0" shapeId="0" xr:uid="{804C482A-C390-4F31-817F-4A0A4CCAAA7F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China Xiamen Int Leisure Tourism Expo - RM8,038
ITB China - RM114,340.51
Asean Young Emerging - RM35,794</t>
        </r>
      </text>
    </comment>
    <comment ref="J145" authorId="0" shapeId="0" xr:uid="{B6850A6E-DFF1-4D26-A799-78ABC52B931F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MOU Signing with Ctrip - RM7,578.16
Wechat Verification - RM350</t>
        </r>
      </text>
    </comment>
    <comment ref="K145" authorId="0" shapeId="0" xr:uid="{17A0ECB5-1638-4CC2-A3C5-9743ACA9A1D6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CITIE - RM280
Asean Young - (RM4283.50)
Wechat/Weibo - RM26,000
MOU Ctrip - RM318</t>
        </r>
      </text>
    </comment>
    <comment ref="L145" authorId="0" shapeId="0" xr:uid="{891046A6-891E-4D74-84F4-18955BEE05FD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CITIE - RM53,582.97
Guiyang - RM1,233.10
Wechat Verification - RM420</t>
        </r>
      </text>
    </comment>
    <comment ref="O145" authorId="0" shapeId="0" xr:uid="{1CD55F84-6CF1-4EA7-B7CA-07A0E0FF378F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Shanghai Trip</t>
        </r>
      </text>
    </comment>
  </commentList>
</comments>
</file>

<file path=xl/sharedStrings.xml><?xml version="1.0" encoding="utf-8"?>
<sst xmlns="http://schemas.openxmlformats.org/spreadsheetml/2006/main" count="278" uniqueCount="278">
  <si>
    <t>PENANG GLOBAL TOURISM SDN BHD</t>
  </si>
  <si>
    <t>CIMB BANK BHD</t>
  </si>
  <si>
    <t>Acc Code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</si>
  <si>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</si>
  <si>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</si>
  <si>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</si>
  <si>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</si>
  <si>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</si>
  <si>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</si>
  <si>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</si>
  <si>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</si>
  <si>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</si>
  <si>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</si>
  <si>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</si>
  <si>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</si>
  <si>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>BALANCE B/F</t>
  </si>
  <si>
    <t>ADD : RECEIPTS</t>
  </si>
  <si>
    <t>8000/000</t>
  </si>
  <si>
    <t>OTHER INCOMES</t>
  </si>
  <si>
    <t>8002/000</t>
  </si>
  <si>
    <t>MISC INCOMES</t>
  </si>
  <si>
    <t>3100/001</t>
  </si>
  <si>
    <t>OTHER DEBTOR</t>
  </si>
  <si>
    <t>OTHER RECEIVABLE</t>
  </si>
  <si>
    <t xml:space="preserve">                                                               </t>
  </si>
  <si>
    <t>2010/000</t>
  </si>
  <si>
    <t>COMPUTER</t>
  </si>
  <si>
    <t>2020/100</t>
  </si>
  <si>
    <t>OFFICE EQUIPMENT</t>
  </si>
  <si>
    <t>2030/100</t>
  </si>
  <si>
    <t>FURNITURE &amp; FITTINGS</t>
  </si>
  <si>
    <t>2040/000</t>
  </si>
  <si>
    <t>SOFTWARE</t>
  </si>
  <si>
    <t>2050/100</t>
  </si>
  <si>
    <t>MOTOR VEHICLE</t>
  </si>
  <si>
    <t>2070/100</t>
  </si>
  <si>
    <t>ELECTRICAL INSTALLATION</t>
  </si>
  <si>
    <t>OFFICE RENOVATION</t>
  </si>
  <si>
    <t>3020/000</t>
  </si>
  <si>
    <t>PETTY CASH</t>
  </si>
  <si>
    <t>3300/000</t>
  </si>
  <si>
    <t>DEPOSITS</t>
  </si>
  <si>
    <t>3400/000</t>
  </si>
  <si>
    <t>PREPAYMENTS</t>
  </si>
  <si>
    <t>9001/000</t>
  </si>
  <si>
    <t xml:space="preserve">SALARY            </t>
  </si>
  <si>
    <t>9002/000</t>
  </si>
  <si>
    <t xml:space="preserve">ALLOWANCE                          </t>
  </si>
  <si>
    <t>9003/000</t>
  </si>
  <si>
    <t>9004/000</t>
  </si>
  <si>
    <t xml:space="preserve">EPF                                                   </t>
  </si>
  <si>
    <t>9005/000</t>
  </si>
  <si>
    <t xml:space="preserve">SOCSO                               </t>
  </si>
  <si>
    <t>9006/000</t>
  </si>
  <si>
    <t xml:space="preserve">MEDICAL FEE                    </t>
  </si>
  <si>
    <t>9007/000</t>
  </si>
  <si>
    <t xml:space="preserve">OVERTIME                                    </t>
  </si>
  <si>
    <t>9008/000</t>
  </si>
  <si>
    <t xml:space="preserve">INSURANCE                           </t>
  </si>
  <si>
    <t>9009/000</t>
  </si>
  <si>
    <t xml:space="preserve">STAFF INCOME TAX (PCB)                   </t>
  </si>
  <si>
    <t>9010/000</t>
  </si>
  <si>
    <t xml:space="preserve">GRATUITY                                      </t>
  </si>
  <si>
    <t>9011/000</t>
  </si>
  <si>
    <t>PTPTN</t>
  </si>
  <si>
    <t>9013/000</t>
  </si>
  <si>
    <t>9014/000</t>
  </si>
  <si>
    <t xml:space="preserve">MILEAGE/TOLL CLAIMS/PETROL                     </t>
  </si>
  <si>
    <t>9015/000</t>
  </si>
  <si>
    <t xml:space="preserve">LOCAL TRAVEL                                          </t>
  </si>
  <si>
    <t>9016/000</t>
  </si>
  <si>
    <t>TRAINING &amp; DEVELOPMENT</t>
  </si>
  <si>
    <t>9017/000</t>
  </si>
  <si>
    <t>STAFF UNIFORM</t>
  </si>
  <si>
    <t>9018/000</t>
  </si>
  <si>
    <t>TEAMBUILDING &amp; OTHERS</t>
  </si>
  <si>
    <t>9101/000</t>
  </si>
  <si>
    <t xml:space="preserve">TELEPHONE /EMAILS/FAX              </t>
  </si>
  <si>
    <t>9102/000</t>
  </si>
  <si>
    <t xml:space="preserve">POSTAGE &amp; COURIER                                     </t>
  </si>
  <si>
    <t>9103/000</t>
  </si>
  <si>
    <t xml:space="preserve">OFFICE RENTAL                                           </t>
  </si>
  <si>
    <t>9105/000</t>
  </si>
  <si>
    <t xml:space="preserve">STATIONERY &amp; SUPPLIES                                     </t>
  </si>
  <si>
    <t>9106/000</t>
  </si>
  <si>
    <t xml:space="preserve">PHOTOSTATING &amp; OTHERS/PHOTOGRAPHY    </t>
  </si>
  <si>
    <t>9107/000</t>
  </si>
  <si>
    <t xml:space="preserve">NEWSPAPER /BOOKS                                        </t>
  </si>
  <si>
    <t>9108/000</t>
  </si>
  <si>
    <t xml:space="preserve">OFFICE UPKEEP &amp; EXPENSES                                  </t>
  </si>
  <si>
    <t>9109/000</t>
  </si>
  <si>
    <t xml:space="preserve">REFRESHMENT / FOOD                                     </t>
  </si>
  <si>
    <t>9110/000</t>
  </si>
  <si>
    <t xml:space="preserve">MEETING EXPENSES                                                   </t>
  </si>
  <si>
    <t>9111/000</t>
  </si>
  <si>
    <t xml:space="preserve">UPKEEP OF M/VEHICLE                                      </t>
  </si>
  <si>
    <t>9112/000</t>
  </si>
  <si>
    <t>MISC EXPENSES</t>
  </si>
  <si>
    <t>9113/000</t>
  </si>
  <si>
    <t>ELETRICITY &amp; WATER</t>
  </si>
  <si>
    <t>9115/000</t>
  </si>
  <si>
    <t xml:space="preserve">ADVERTISEMENT - VACANCY  </t>
  </si>
  <si>
    <t>9201/001</t>
  </si>
  <si>
    <t>ADVERTISEMENT - MAGAZINE</t>
  </si>
  <si>
    <t>9201/003</t>
  </si>
  <si>
    <t>ADVERTISMENT - BILLBOARDS/BUS WRAP/CUBE</t>
  </si>
  <si>
    <t>9202/000</t>
  </si>
  <si>
    <t xml:space="preserve">PRINTING OF PUBLICATION/BROCHURES      </t>
  </si>
  <si>
    <t>9203/000</t>
  </si>
  <si>
    <t xml:space="preserve">DVD DUPLICATION     </t>
  </si>
  <si>
    <t>VIDEO PRODUCTION</t>
  </si>
  <si>
    <t>9204/000</t>
  </si>
  <si>
    <t xml:space="preserve">SOUVENIRS/GIFTS                                                </t>
  </si>
  <si>
    <t>9206/000</t>
  </si>
  <si>
    <t xml:space="preserve">BANNER/STREAMERS &amp; ARTWORK         </t>
  </si>
  <si>
    <t>9207/000</t>
  </si>
  <si>
    <t>9208/000</t>
  </si>
  <si>
    <t xml:space="preserve">DEPRECIATION OF FIXED ASSETS                 </t>
  </si>
  <si>
    <t>9209/000</t>
  </si>
  <si>
    <t>9213/000</t>
  </si>
  <si>
    <t>PHOTO/VIDEO ARCHIVING</t>
  </si>
  <si>
    <t>9215/000</t>
  </si>
  <si>
    <t>DEV. OF PGT WEBSITE</t>
  </si>
  <si>
    <t>9218/000</t>
  </si>
  <si>
    <t>PUBLICITY FOR EVENTS</t>
  </si>
  <si>
    <t>9221/000</t>
  </si>
  <si>
    <t>TACTICAL CAMPAIGN</t>
  </si>
  <si>
    <t>9224/000</t>
  </si>
  <si>
    <t>9300/000</t>
  </si>
  <si>
    <t xml:space="preserve">HOSTING OF EVENTS                                         </t>
  </si>
  <si>
    <t>9400/000</t>
  </si>
  <si>
    <t xml:space="preserve">TOURISM PROMOTION                     </t>
  </si>
  <si>
    <t>9501/000</t>
  </si>
  <si>
    <t xml:space="preserve">AUDIT FEE                                                              </t>
  </si>
  <si>
    <t>9502/000</t>
  </si>
  <si>
    <t xml:space="preserve">ACCOUNTING FEE                                          </t>
  </si>
  <si>
    <t>9503/000</t>
  </si>
  <si>
    <t xml:space="preserve">SECRETARIAL FEE                                           </t>
  </si>
  <si>
    <t>9504/000</t>
  </si>
  <si>
    <t xml:space="preserve">I/TAX CONSULTANCY FEE                              </t>
  </si>
  <si>
    <t>9601/000</t>
  </si>
  <si>
    <t xml:space="preserve">BANK CHARGES                                           </t>
  </si>
  <si>
    <t>9602/000</t>
  </si>
  <si>
    <t xml:space="preserve">FILING FEE                                                        </t>
  </si>
  <si>
    <t>9604/000</t>
  </si>
  <si>
    <t>GAIN/LOSS OF FOREX EXCHANGE</t>
  </si>
  <si>
    <t>LEGAL &amp; PROFESSIONAL FEE</t>
  </si>
  <si>
    <t>LICENSE FEE</t>
  </si>
  <si>
    <t>4200/000</t>
  </si>
  <si>
    <t>9201/005</t>
  </si>
  <si>
    <t>ADVERTISMENT - OUTDOOR</t>
  </si>
  <si>
    <t>DEPOSITS (REFUND)</t>
  </si>
  <si>
    <t>3200/000</t>
  </si>
  <si>
    <t>ADVERTISMENT - RADIO</t>
  </si>
  <si>
    <t>9116/000</t>
  </si>
  <si>
    <t>TAXATION</t>
  </si>
  <si>
    <t>9222/000</t>
  </si>
  <si>
    <t>TOURISM SURVEY</t>
  </si>
  <si>
    <t>COPYWRITTING/TRANSLATION</t>
  </si>
  <si>
    <t>CASH IN HAND - SALES (BANK IN TO CIMB A/C)</t>
  </si>
  <si>
    <t>ADVERTISMENT - SOCIAL MEDIA</t>
  </si>
  <si>
    <t>ANNUAL DINNER</t>
  </si>
  <si>
    <t>INTEREST RECEIVED</t>
  </si>
  <si>
    <t xml:space="preserve">BALANCE C/F </t>
  </si>
  <si>
    <t>TOTAL
(RM)</t>
  </si>
  <si>
    <t>STATE TOURISM - TOURISM PROMOTION</t>
  </si>
  <si>
    <t xml:space="preserve">DEV. OF MOBILE APPLICATION                  </t>
  </si>
  <si>
    <t>ALLOWANCE - BOD</t>
  </si>
  <si>
    <t>BALANCE</t>
  </si>
  <si>
    <t xml:space="preserve">            WITHDRAWAL OF STMMD</t>
  </si>
  <si>
    <t xml:space="preserve"> - PLACEMENT OF STMMD</t>
  </si>
  <si>
    <t>EBUZZ E-MARKETING SUBCRIPTION</t>
  </si>
  <si>
    <t>9117/000</t>
  </si>
  <si>
    <t xml:space="preserve">TRADE MARK </t>
  </si>
  <si>
    <t xml:space="preserve"> - </t>
  </si>
  <si>
    <t>PLACEMENT OF STMMD</t>
  </si>
  <si>
    <t xml:space="preserve"> - TACTICAL CAMPAIGN &amp; TRADE SHOW - CHINA</t>
  </si>
  <si>
    <t xml:space="preserve">WITHDRAW OF STMMD </t>
  </si>
  <si>
    <t xml:space="preserve">CREDITORS </t>
  </si>
  <si>
    <t>AMOUNT OWING TO PDC PREMIER</t>
  </si>
  <si>
    <t xml:space="preserve">LESS : </t>
  </si>
  <si>
    <t>TOTAL RECEIPTS</t>
  </si>
  <si>
    <t>CAPEX</t>
  </si>
  <si>
    <t>OTHERS</t>
  </si>
  <si>
    <t>OPERATING EXPENSES</t>
  </si>
  <si>
    <t>LESS :</t>
  </si>
  <si>
    <t>PROJECTS</t>
  </si>
  <si>
    <t>Note</t>
  </si>
  <si>
    <t>Notes:</t>
  </si>
  <si>
    <t>No.</t>
  </si>
  <si>
    <t>Remarks</t>
  </si>
  <si>
    <t>Descriptions</t>
  </si>
  <si>
    <r>
      <t xml:space="preserve">PENANG GLOBAL TOURISM SDN BHD </t>
    </r>
    <r>
      <rPr>
        <b/>
        <sz val="12"/>
        <rFont val="Century Gothic"/>
        <family val="2"/>
      </rPr>
      <t>(CIMB BANK BERHAD)</t>
    </r>
  </si>
  <si>
    <t>RM</t>
  </si>
  <si>
    <t>Details of Expenditure</t>
  </si>
  <si>
    <t>Shortfall</t>
  </si>
  <si>
    <t>ADMINISTRATIVE COSTS</t>
  </si>
  <si>
    <t xml:space="preserve">BANTUAN KEWANGAN KHAS            </t>
  </si>
  <si>
    <t>BALANCE (PGT'S GRANT)</t>
  </si>
  <si>
    <t>BALANCE (HOTEL FEE)</t>
  </si>
  <si>
    <t>GRANT - HOTEL FEE</t>
  </si>
  <si>
    <t>ADD : RECEIPTS (HOTEL FEE)</t>
  </si>
  <si>
    <t xml:space="preserve">BROCHURE DISTRIBUTION FEE                                 </t>
  </si>
  <si>
    <t xml:space="preserve">SOCSO (EIS)                </t>
  </si>
  <si>
    <t xml:space="preserve">            SPONSORSHIP</t>
  </si>
  <si>
    <t>E-COUPON</t>
  </si>
  <si>
    <t>9219/002</t>
  </si>
  <si>
    <t xml:space="preserve"> - PENANG INTERNATIONAL FOOD FESTIVAL</t>
  </si>
  <si>
    <t>Tactical Campaign</t>
  </si>
  <si>
    <t>TOTAL (PGTSB)</t>
  </si>
  <si>
    <t>TOTAL (HOTEL FEE)</t>
  </si>
  <si>
    <t xml:space="preserve"> - QATAR MARKETING CAMPAIGN</t>
  </si>
  <si>
    <t xml:space="preserve"> - CHINA AIRLINES MARKETING CAMPAIGN</t>
  </si>
  <si>
    <t>OTHER CREDITORS &amp; ACCRUALS (2018) - PGT</t>
  </si>
  <si>
    <t>Thailand - Tactical Campaign</t>
  </si>
  <si>
    <t>CASH FLOW STATEMENT FOR 2019</t>
  </si>
  <si>
    <t>ACTUAL</t>
  </si>
  <si>
    <t>GRANT FROM GOVERNMENT</t>
  </si>
  <si>
    <t xml:space="preserve"> - OTHER CREDITORS &amp; ACCRUALS (2018) - LEVY</t>
  </si>
  <si>
    <t xml:space="preserve"> - CHINA ROADSHOWS ( 3 LOCATIONS)</t>
  </si>
  <si>
    <t>STUDY PENANG</t>
  </si>
  <si>
    <t>PG CENTRE OF MEDICAL TOURISM</t>
  </si>
  <si>
    <t>TRANSFER FROM MBB</t>
  </si>
  <si>
    <t xml:space="preserve"> - IN-FLIGHT MAGAZINE</t>
  </si>
  <si>
    <t>PROVISION FOR TAXATION</t>
  </si>
  <si>
    <t xml:space="preserve"> - HOT AIR BALLOON PRE EVENT</t>
  </si>
  <si>
    <t xml:space="preserve"> - ASIAN FOOD &amp; CULTURE FESTIVAL</t>
  </si>
  <si>
    <t xml:space="preserve"> - PENANG ESPORTS</t>
  </si>
  <si>
    <t>EXPERIENCE PENANG 2020 (ROADSHOW &amp; CAMPAIGN)</t>
  </si>
  <si>
    <t xml:space="preserve"> - ITB ASIA SINGAPORE</t>
  </si>
  <si>
    <t>BROCHURE RACK</t>
  </si>
  <si>
    <t>9205/000</t>
  </si>
  <si>
    <t>PENANG TOURISM MASTER PLAN</t>
  </si>
  <si>
    <t>ADHOCS PROJECT</t>
  </si>
  <si>
    <t>PENANG ASIA COMIC CULTURAL MUSEUM</t>
  </si>
  <si>
    <t>GRANT - PTMP</t>
  </si>
  <si>
    <t>GRANT - PACCM</t>
  </si>
  <si>
    <t>Cash in Bank as of  1/10/2019</t>
  </si>
  <si>
    <t>(-) Expenses to be paid in Oct &amp; Nov (Details refer to Cash Flow Statement )</t>
  </si>
  <si>
    <t>Administrative costs - Oct &amp; Nov</t>
  </si>
  <si>
    <t>Capex &amp; Other Expenses - Oct &amp; Nov</t>
  </si>
  <si>
    <t>Operating Expenses - Oct &amp; Nov</t>
  </si>
  <si>
    <t xml:space="preserve"> - PENANG INTERNATIONAL ART CONTAINER FESTIVAL</t>
  </si>
  <si>
    <t>Oct</t>
  </si>
  <si>
    <t>Nov</t>
  </si>
  <si>
    <t xml:space="preserve">Advertisment </t>
  </si>
  <si>
    <t xml:space="preserve">Print Advertisment </t>
  </si>
  <si>
    <t xml:space="preserve">Advertisement </t>
  </si>
  <si>
    <t>Radio Advertisement</t>
  </si>
  <si>
    <t xml:space="preserve">Astro Radio to promote EPY2020 </t>
  </si>
  <si>
    <t>(Mix, Sinar &amp; Melody FM)</t>
  </si>
  <si>
    <t>(Travel3sixty, Emirates, Silverkris, Silkwinds and etc)</t>
  </si>
  <si>
    <t xml:space="preserve">In-flight Magazine </t>
  </si>
  <si>
    <t>EPY TikTok Campaign</t>
  </si>
  <si>
    <t xml:space="preserve">Europen- Content Marketing </t>
  </si>
  <si>
    <t>Denmark - SQ</t>
  </si>
  <si>
    <t>Korea -Tactical Campaign with Airlines and Agents</t>
  </si>
  <si>
    <t>Tactical Campaign - Regional</t>
  </si>
  <si>
    <t>EPY 2020 TicTok Campaign</t>
  </si>
  <si>
    <t>Qatar Airways for Scandinavian Market</t>
  </si>
  <si>
    <t>Collaboration Campaign with Singapore Airlines (Denmark)</t>
  </si>
  <si>
    <t>50% Balance for Campaign with KTC Bank &amp; AirAsia Thailand</t>
  </si>
  <si>
    <t xml:space="preserve">AirAsia X Busan &amp; Travel Agencies Joint Promotion Campaign </t>
  </si>
  <si>
    <t>Tactical Campaign with Trip.com - Singapore, HK, Korea &amp; Japan</t>
  </si>
  <si>
    <t>Tourism Promotion</t>
  </si>
  <si>
    <t>UK - World Travel Mart London</t>
  </si>
  <si>
    <t>UK - Travel News Market Stokholm</t>
  </si>
  <si>
    <t>Singapore - ITB Asia (PGT's Expenses)</t>
  </si>
  <si>
    <t>Japan -  Tourism Expo Japan (TEK)</t>
  </si>
  <si>
    <t>World Trael Mart in London</t>
  </si>
  <si>
    <t>Travel Trael Market in Stokholm</t>
  </si>
  <si>
    <t>ITB Asia Backdrop Ads &amp; Travelling Expenses</t>
  </si>
  <si>
    <t xml:space="preserve">Singapore - Visit Penang Year 2020 </t>
  </si>
  <si>
    <t>Singapore Roadshow - EPY 2020</t>
  </si>
  <si>
    <t>Tourism Expo in Japan</t>
  </si>
  <si>
    <t xml:space="preserve">TRAINEE &amp; TRAINER ALLOWANCE      </t>
  </si>
  <si>
    <t xml:space="preserve"> - HOT AIR BALLOON</t>
  </si>
  <si>
    <t xml:space="preserve"> - PENANG STREET FOOD FESTIVAL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</si>
</sst>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* #,##0.000_);_(* \(#,##0.000\);_(* &quot;-&quot;??_);_(@_)"/>
  </numFmts>
  <fonts count="25">
    <font>
      <sz val="12"/>
      <name val="宋体"/>
      <charset val="134"/>
    </font>
    <font>
      <sz val="11"/>
      <color theme="1"/>
      <name val="Calibri"/>
      <family val="2"/>
      <scheme val="minor"/>
    </font>
    <font>
      <sz val="12"/>
      <name val="宋体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9"/>
      <name val="Times New Roman"/>
      <family val="1"/>
    </font>
    <font>
      <b/>
      <u/>
      <sz val="10"/>
      <name val="Times New Roman"/>
      <family val="1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name val="Times New Roman"/>
      <family val="1"/>
    </font>
    <font>
      <sz val="12"/>
      <name val="Times New Roman"/>
      <family val="1"/>
    </font>
    <font>
      <b/>
      <sz val="10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u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0" fontId="1" fillId="0" borderId="0"/>
    <xf numFmtId="43" fontId="1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3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 vertical="center"/>
    </xf>
    <xf numFmtId="3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39" fontId="4" fillId="0" borderId="0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4" fillId="0" borderId="2" xfId="0" applyFont="1" applyFill="1" applyBorder="1"/>
    <xf numFmtId="0" fontId="5" fillId="0" borderId="2" xfId="0" applyFont="1" applyFill="1" applyBorder="1"/>
    <xf numFmtId="0" fontId="3" fillId="0" borderId="3" xfId="0" applyFont="1" applyFill="1" applyBorder="1"/>
    <xf numFmtId="0" fontId="3" fillId="0" borderId="0" xfId="0" applyFont="1" applyFill="1" applyBorder="1" applyAlignment="1">
      <alignment vertical="center"/>
    </xf>
    <xf numFmtId="39" fontId="3" fillId="0" borderId="0" xfId="0" applyNumberFormat="1" applyFont="1" applyFill="1" applyBorder="1" applyAlignment="1">
      <alignment vertical="center"/>
    </xf>
    <xf numFmtId="164" fontId="3" fillId="0" borderId="0" xfId="1" applyNumberFormat="1" applyFont="1" applyFill="1" applyBorder="1"/>
    <xf numFmtId="164" fontId="4" fillId="0" borderId="5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/>
    </xf>
    <xf numFmtId="164" fontId="3" fillId="0" borderId="2" xfId="1" applyNumberFormat="1" applyFont="1" applyFill="1" applyBorder="1"/>
    <xf numFmtId="164" fontId="4" fillId="0" borderId="2" xfId="1" applyNumberFormat="1" applyFont="1" applyFill="1" applyBorder="1"/>
    <xf numFmtId="164" fontId="3" fillId="0" borderId="3" xfId="1" applyNumberFormat="1" applyFont="1" applyFill="1" applyBorder="1"/>
    <xf numFmtId="164" fontId="3" fillId="0" borderId="2" xfId="1" applyNumberFormat="1" applyFont="1" applyFill="1" applyBorder="1" applyAlignment="1">
      <alignment horizontal="right"/>
    </xf>
    <xf numFmtId="164" fontId="3" fillId="2" borderId="4" xfId="1" applyNumberFormat="1" applyFont="1" applyFill="1" applyBorder="1" applyAlignment="1">
      <alignment vertical="center"/>
    </xf>
    <xf numFmtId="164" fontId="3" fillId="0" borderId="6" xfId="1" applyNumberFormat="1" applyFont="1" applyFill="1" applyBorder="1"/>
    <xf numFmtId="164" fontId="3" fillId="0" borderId="2" xfId="0" applyNumberFormat="1" applyFont="1" applyBorder="1"/>
    <xf numFmtId="0" fontId="10" fillId="0" borderId="0" xfId="0" applyFont="1"/>
    <xf numFmtId="0" fontId="3" fillId="0" borderId="2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164" fontId="3" fillId="0" borderId="3" xfId="1" applyNumberFormat="1" applyFont="1" applyFill="1" applyBorder="1" applyAlignment="1">
      <alignment horizontal="right"/>
    </xf>
    <xf numFmtId="164" fontId="3" fillId="0" borderId="8" xfId="1" applyNumberFormat="1" applyFont="1" applyFill="1" applyBorder="1"/>
    <xf numFmtId="0" fontId="7" fillId="3" borderId="2" xfId="0" applyFont="1" applyFill="1" applyBorder="1"/>
    <xf numFmtId="0" fontId="3" fillId="3" borderId="2" xfId="0" applyFont="1" applyFill="1" applyBorder="1"/>
    <xf numFmtId="164" fontId="3" fillId="3" borderId="2" xfId="1" applyNumberFormat="1" applyFont="1" applyFill="1" applyBorder="1"/>
    <xf numFmtId="164" fontId="3" fillId="3" borderId="2" xfId="1" applyNumberFormat="1" applyFont="1" applyFill="1" applyBorder="1" applyAlignment="1">
      <alignment horizontal="right"/>
    </xf>
    <xf numFmtId="0" fontId="4" fillId="3" borderId="2" xfId="0" applyFont="1" applyFill="1" applyBorder="1"/>
    <xf numFmtId="164" fontId="3" fillId="3" borderId="2" xfId="0" applyNumberFormat="1" applyFont="1" applyFill="1" applyBorder="1"/>
    <xf numFmtId="0" fontId="3" fillId="3" borderId="2" xfId="0" applyFont="1" applyFill="1" applyBorder="1" applyAlignment="1">
      <alignment horizontal="right"/>
    </xf>
    <xf numFmtId="164" fontId="3" fillId="3" borderId="3" xfId="1" applyNumberFormat="1" applyFont="1" applyFill="1" applyBorder="1"/>
    <xf numFmtId="164" fontId="10" fillId="0" borderId="0" xfId="1" applyNumberFormat="1" applyFont="1"/>
    <xf numFmtId="164" fontId="10" fillId="0" borderId="0" xfId="1" applyNumberFormat="1" applyFont="1" applyBorder="1"/>
    <xf numFmtId="43" fontId="10" fillId="0" borderId="0" xfId="1" applyFont="1"/>
    <xf numFmtId="164" fontId="3" fillId="0" borderId="2" xfId="0" applyNumberFormat="1" applyFont="1" applyFill="1" applyBorder="1"/>
    <xf numFmtId="0" fontId="7" fillId="0" borderId="2" xfId="0" applyNumberFormat="1" applyFont="1" applyFill="1" applyBorder="1" applyAlignment="1">
      <alignment vertical="top"/>
    </xf>
    <xf numFmtId="0" fontId="12" fillId="0" borderId="2" xfId="0" applyFont="1" applyFill="1" applyBorder="1"/>
    <xf numFmtId="0" fontId="7" fillId="0" borderId="2" xfId="0" applyFont="1" applyFill="1" applyBorder="1"/>
    <xf numFmtId="0" fontId="12" fillId="0" borderId="2" xfId="0" applyNumberFormat="1" applyFont="1" applyFill="1" applyBorder="1" applyAlignment="1">
      <alignment vertical="top"/>
    </xf>
    <xf numFmtId="164" fontId="4" fillId="0" borderId="12" xfId="1" applyNumberFormat="1" applyFont="1" applyFill="1" applyBorder="1"/>
    <xf numFmtId="164" fontId="13" fillId="0" borderId="0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39" fontId="4" fillId="0" borderId="0" xfId="0" applyNumberFormat="1" applyFont="1" applyFill="1" applyBorder="1"/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164" fontId="10" fillId="0" borderId="13" xfId="1" applyNumberFormat="1" applyFont="1" applyBorder="1"/>
    <xf numFmtId="0" fontId="1" fillId="0" borderId="0" xfId="4"/>
    <xf numFmtId="0" fontId="16" fillId="0" borderId="0" xfId="4" applyFont="1"/>
    <xf numFmtId="0" fontId="18" fillId="0" borderId="11" xfId="4" applyFont="1" applyBorder="1" applyAlignment="1">
      <alignment vertical="center"/>
    </xf>
    <xf numFmtId="0" fontId="19" fillId="0" borderId="9" xfId="4" applyFont="1" applyBorder="1" applyAlignment="1">
      <alignment vertical="center"/>
    </xf>
    <xf numFmtId="0" fontId="19" fillId="0" borderId="0" xfId="4" applyFont="1" applyAlignment="1">
      <alignment vertical="center"/>
    </xf>
    <xf numFmtId="0" fontId="20" fillId="0" borderId="14" xfId="4" applyFont="1" applyBorder="1"/>
    <xf numFmtId="0" fontId="20" fillId="0" borderId="15" xfId="4" applyFont="1" applyBorder="1"/>
    <xf numFmtId="0" fontId="20" fillId="0" borderId="0" xfId="4" applyFont="1"/>
    <xf numFmtId="0" fontId="20" fillId="0" borderId="16" xfId="4" applyFont="1" applyBorder="1"/>
    <xf numFmtId="0" fontId="20" fillId="0" borderId="0" xfId="4" applyFont="1" applyBorder="1"/>
    <xf numFmtId="0" fontId="17" fillId="0" borderId="16" xfId="4" applyFont="1" applyBorder="1"/>
    <xf numFmtId="0" fontId="17" fillId="0" borderId="0" xfId="4" applyFont="1" applyBorder="1" applyAlignment="1">
      <alignment vertical="center"/>
    </xf>
    <xf numFmtId="0" fontId="17" fillId="0" borderId="16" xfId="4" applyFont="1" applyBorder="1" applyAlignment="1">
      <alignment vertical="center"/>
    </xf>
    <xf numFmtId="43" fontId="17" fillId="0" borderId="0" xfId="5" applyFont="1" applyBorder="1" applyAlignment="1">
      <alignment vertical="center"/>
    </xf>
    <xf numFmtId="0" fontId="17" fillId="0" borderId="7" xfId="4" applyFont="1" applyBorder="1"/>
    <xf numFmtId="0" fontId="20" fillId="0" borderId="13" xfId="4" applyFont="1" applyBorder="1" applyAlignment="1">
      <alignment vertical="center"/>
    </xf>
    <xf numFmtId="43" fontId="20" fillId="0" borderId="13" xfId="5" applyFont="1" applyBorder="1" applyAlignment="1">
      <alignment horizontal="center" vertical="center"/>
    </xf>
    <xf numFmtId="43" fontId="17" fillId="0" borderId="0" xfId="5" applyFont="1" applyBorder="1"/>
    <xf numFmtId="165" fontId="17" fillId="0" borderId="0" xfId="4" applyNumberFormat="1" applyFont="1" applyAlignment="1">
      <alignment vertical="center"/>
    </xf>
    <xf numFmtId="43" fontId="17" fillId="0" borderId="0" xfId="4" applyNumberFormat="1" applyFont="1" applyAlignment="1">
      <alignment vertical="center"/>
    </xf>
    <xf numFmtId="37" fontId="20" fillId="0" borderId="0" xfId="5" applyNumberFormat="1" applyFont="1" applyAlignment="1">
      <alignment horizontal="right"/>
    </xf>
    <xf numFmtId="164" fontId="17" fillId="0" borderId="6" xfId="5" applyNumberFormat="1" applyFont="1" applyBorder="1"/>
    <xf numFmtId="43" fontId="19" fillId="0" borderId="0" xfId="5" applyFont="1" applyAlignment="1">
      <alignment vertical="center"/>
    </xf>
    <xf numFmtId="43" fontId="20" fillId="0" borderId="0" xfId="5" applyFont="1"/>
    <xf numFmtId="43" fontId="17" fillId="0" borderId="0" xfId="5" applyFont="1" applyAlignment="1">
      <alignment vertical="center"/>
    </xf>
    <xf numFmtId="164" fontId="20" fillId="0" borderId="6" xfId="5" applyNumberFormat="1" applyFont="1" applyBorder="1"/>
    <xf numFmtId="164" fontId="20" fillId="0" borderId="18" xfId="5" applyNumberFormat="1" applyFont="1" applyBorder="1"/>
    <xf numFmtId="164" fontId="14" fillId="0" borderId="19" xfId="5" applyNumberFormat="1" applyFont="1" applyBorder="1" applyAlignment="1">
      <alignment vertical="center"/>
    </xf>
    <xf numFmtId="164" fontId="17" fillId="0" borderId="18" xfId="5" applyNumberFormat="1" applyFont="1" applyBorder="1"/>
    <xf numFmtId="164" fontId="17" fillId="0" borderId="0" xfId="5" applyNumberFormat="1" applyFont="1"/>
    <xf numFmtId="164" fontId="18" fillId="0" borderId="10" xfId="5" applyNumberFormat="1" applyFont="1" applyBorder="1" applyAlignment="1">
      <alignment horizontal="center" vertical="center"/>
    </xf>
    <xf numFmtId="43" fontId="20" fillId="0" borderId="0" xfId="4" applyNumberFormat="1" applyFont="1"/>
    <xf numFmtId="164" fontId="17" fillId="0" borderId="17" xfId="5" applyNumberFormat="1" applyFont="1" applyBorder="1"/>
    <xf numFmtId="164" fontId="11" fillId="0" borderId="0" xfId="1" applyNumberFormat="1" applyFont="1" applyAlignment="1">
      <alignment horizontal="center"/>
    </xf>
    <xf numFmtId="164" fontId="11" fillId="0" borderId="0" xfId="1" applyNumberFormat="1" applyFont="1" applyBorder="1"/>
    <xf numFmtId="0" fontId="10" fillId="0" borderId="0" xfId="0" applyFont="1" applyBorder="1" applyAlignment="1">
      <alignment wrapText="1"/>
    </xf>
    <xf numFmtId="0" fontId="10" fillId="0" borderId="0" xfId="0" applyFont="1" applyBorder="1"/>
    <xf numFmtId="164" fontId="4" fillId="0" borderId="2" xfId="0" applyNumberFormat="1" applyFont="1" applyFill="1" applyBorder="1"/>
    <xf numFmtId="43" fontId="0" fillId="0" borderId="0" xfId="0" applyNumberFormat="1"/>
    <xf numFmtId="0" fontId="10" fillId="0" borderId="0" xfId="1" applyNumberFormat="1" applyFont="1" applyBorder="1"/>
    <xf numFmtId="0" fontId="10" fillId="0" borderId="0" xfId="1" applyNumberFormat="1" applyFont="1" applyBorder="1" applyAlignment="1">
      <alignment horizontal="left"/>
    </xf>
    <xf numFmtId="0" fontId="10" fillId="0" borderId="0" xfId="1" applyNumberFormat="1" applyFont="1" applyBorder="1" applyAlignment="1">
      <alignment vertical="top"/>
    </xf>
    <xf numFmtId="0" fontId="11" fillId="0" borderId="0" xfId="1" applyNumberFormat="1" applyFont="1" applyBorder="1" applyAlignment="1">
      <alignment horizontal="left"/>
    </xf>
    <xf numFmtId="0" fontId="11" fillId="0" borderId="0" xfId="1" applyNumberFormat="1" applyFont="1" applyBorder="1" applyAlignment="1">
      <alignment vertical="top"/>
    </xf>
    <xf numFmtId="43" fontId="3" fillId="0" borderId="0" xfId="1" applyNumberFormat="1" applyFont="1" applyFill="1" applyBorder="1"/>
    <xf numFmtId="166" fontId="3" fillId="0" borderId="0" xfId="1" applyNumberFormat="1" applyFont="1" applyFill="1" applyBorder="1"/>
    <xf numFmtId="164" fontId="11" fillId="0" borderId="0" xfId="1" applyNumberFormat="1" applyFont="1" applyAlignment="1">
      <alignment horizontal="center"/>
    </xf>
    <xf numFmtId="0" fontId="10" fillId="0" borderId="0" xfId="1" applyNumberFormat="1" applyFont="1" applyBorder="1" applyAlignment="1">
      <alignment vertical="top" wrapText="1"/>
    </xf>
    <xf numFmtId="0" fontId="11" fillId="0" borderId="0" xfId="0" applyFont="1" applyBorder="1" applyAlignment="1">
      <alignment horizontal="center"/>
    </xf>
    <xf numFmtId="0" fontId="21" fillId="0" borderId="0" xfId="0" applyFont="1"/>
    <xf numFmtId="164" fontId="3" fillId="3" borderId="8" xfId="1" applyNumberFormat="1" applyFont="1" applyFill="1" applyBorder="1"/>
    <xf numFmtId="164" fontId="3" fillId="3" borderId="8" xfId="1" applyNumberFormat="1" applyFont="1" applyFill="1" applyBorder="1" applyAlignment="1">
      <alignment horizontal="right"/>
    </xf>
    <xf numFmtId="43" fontId="3" fillId="0" borderId="0" xfId="1" applyFont="1" applyFill="1" applyBorder="1"/>
    <xf numFmtId="0" fontId="24" fillId="3" borderId="2" xfId="0" applyFont="1" applyFill="1" applyBorder="1"/>
    <xf numFmtId="0" fontId="11" fillId="0" borderId="0" xfId="0" applyFont="1" applyBorder="1" applyAlignment="1">
      <alignment horizontal="center" vertical="top"/>
    </xf>
    <xf numFmtId="0" fontId="10" fillId="0" borderId="0" xfId="1" applyNumberFormat="1" applyFont="1" applyBorder="1" applyAlignment="1">
      <alignment horizontal="left" vertical="top"/>
    </xf>
    <xf numFmtId="164" fontId="10" fillId="0" borderId="0" xfId="0" applyNumberFormat="1" applyFont="1" applyBorder="1" applyAlignment="1">
      <alignment vertical="top"/>
    </xf>
    <xf numFmtId="0" fontId="10" fillId="0" borderId="0" xfId="0" applyFont="1" applyBorder="1" applyAlignment="1">
      <alignment vertical="top" wrapText="1"/>
    </xf>
    <xf numFmtId="0" fontId="10" fillId="0" borderId="0" xfId="0" applyFont="1" applyAlignment="1">
      <alignment vertical="top"/>
    </xf>
    <xf numFmtId="43" fontId="3" fillId="0" borderId="2" xfId="1" applyNumberFormat="1" applyFont="1" applyFill="1" applyBorder="1"/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3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4" fontId="4" fillId="4" borderId="11" xfId="1" applyNumberFormat="1" applyFont="1" applyFill="1" applyBorder="1" applyAlignment="1">
      <alignment horizontal="center" vertical="center"/>
    </xf>
    <xf numFmtId="164" fontId="4" fillId="4" borderId="9" xfId="1" applyNumberFormat="1" applyFont="1" applyFill="1" applyBorder="1" applyAlignment="1">
      <alignment horizontal="center" vertical="center"/>
    </xf>
    <xf numFmtId="164" fontId="4" fillId="4" borderId="10" xfId="1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2" xr:uid="{00000000-0005-0000-0000-000001000000}"/>
    <cellStyle name="Comma 3" xfId="5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5"/>
  <sheetViews>
    <sheetView workbookViewId="0">
      <selection activeCell="A19" sqref="A19"/>
    </sheetView>
  </sheetViews>
  <sheetFormatPr defaultRowHeight="14.25"/>
  <cols>
    <col min="1" max="1" width="49" customWidth="1"/>
    <col min="4" max="4" width="10" bestFit="1" customWidth="1"/>
    <col min="6" max="6" width="12.125" bestFit="1" customWidth="1"/>
    <col min="7" max="7" width="11.5" bestFit="1" customWidth="1"/>
    <col min="8" max="8" width="13" bestFit="1" customWidth="1"/>
    <col min="9" max="9" width="15" bestFit="1" customWidth="1"/>
  </cols>
  <sheetData>
    <row r="1" spans="1:9" ht="15.75">
      <c r="A1" s="62" t="s">
        <v>192</v>
      </c>
      <c r="B1" s="61"/>
      <c r="C1" s="61"/>
      <c r="D1" s="81"/>
      <c r="E1" s="61"/>
      <c r="F1" s="61"/>
      <c r="G1" s="61"/>
    </row>
    <row r="2" spans="1:9" ht="15.75">
      <c r="A2" s="61"/>
      <c r="B2" s="61"/>
      <c r="C2" s="61"/>
      <c r="D2" s="90"/>
      <c r="E2" s="61"/>
      <c r="F2" s="61"/>
      <c r="G2" s="61"/>
    </row>
    <row r="3" spans="1:9" ht="16.5">
      <c r="A3" s="63" t="s">
        <v>194</v>
      </c>
      <c r="B3" s="64"/>
      <c r="C3" s="64"/>
      <c r="D3" s="91" t="s">
        <v>193</v>
      </c>
      <c r="E3" s="65"/>
      <c r="F3" s="83"/>
      <c r="G3" s="65"/>
    </row>
    <row r="4" spans="1:9" ht="15.75">
      <c r="A4" s="66" t="s">
        <v>237</v>
      </c>
      <c r="B4" s="67"/>
      <c r="C4" s="67"/>
      <c r="D4" s="93">
        <v>1222924.6299999997</v>
      </c>
      <c r="E4" s="68"/>
      <c r="F4" s="84"/>
      <c r="G4" s="68"/>
    </row>
    <row r="5" spans="1:9" ht="15.75">
      <c r="A5" s="69"/>
      <c r="B5" s="70"/>
      <c r="C5" s="70"/>
      <c r="D5" s="82"/>
      <c r="E5" s="68"/>
      <c r="F5" s="84"/>
      <c r="G5" s="68"/>
    </row>
    <row r="6" spans="1:9" ht="15">
      <c r="A6" s="69"/>
      <c r="B6" s="70"/>
      <c r="C6" s="70"/>
      <c r="D6" s="86"/>
      <c r="E6" s="68"/>
      <c r="F6" s="84"/>
      <c r="G6" s="68"/>
      <c r="H6" s="99"/>
      <c r="I6" s="99"/>
    </row>
    <row r="7" spans="1:9" ht="15">
      <c r="A7" s="69" t="s">
        <v>238</v>
      </c>
      <c r="B7" s="70"/>
      <c r="C7" s="70"/>
      <c r="D7" s="86"/>
      <c r="E7" s="68"/>
      <c r="F7" s="84"/>
      <c r="G7" s="68"/>
    </row>
    <row r="8" spans="1:9" ht="15.75">
      <c r="A8" s="71" t="s">
        <v>239</v>
      </c>
      <c r="B8" s="70"/>
      <c r="C8" s="70"/>
      <c r="D8" s="82">
        <f>'CIMB Cash Flow'!M72+'CIMB Cash Flow'!N72</f>
        <v>269666.63</v>
      </c>
      <c r="E8" s="68"/>
      <c r="F8" s="84"/>
      <c r="G8" s="92"/>
    </row>
    <row r="9" spans="1:9" ht="15.75" hidden="1">
      <c r="A9" s="71" t="s">
        <v>240</v>
      </c>
      <c r="B9" s="70"/>
      <c r="C9" s="70"/>
      <c r="D9" s="82">
        <f>'CIMB Cash Flow'!M90+'CIMB Cash Flow'!N90</f>
        <v>1265</v>
      </c>
      <c r="E9" s="68"/>
      <c r="F9" s="84"/>
      <c r="G9" s="92"/>
    </row>
    <row r="10" spans="1:9" ht="15.75">
      <c r="A10" s="71" t="s">
        <v>241</v>
      </c>
      <c r="B10" s="70"/>
      <c r="C10" s="70"/>
      <c r="D10" s="82">
        <f>'CIMB Cash Flow'!M121+'CIMB Cash Flow'!N121</f>
        <v>1491375.0999999999</v>
      </c>
      <c r="E10" s="68"/>
      <c r="F10" s="84"/>
      <c r="G10" s="92"/>
    </row>
    <row r="11" spans="1:9" ht="15.75">
      <c r="A11" s="71"/>
      <c r="B11" s="70"/>
      <c r="C11" s="70"/>
      <c r="D11" s="82"/>
      <c r="E11" s="68"/>
      <c r="F11" s="84"/>
      <c r="G11" s="92"/>
    </row>
    <row r="12" spans="1:9" ht="15">
      <c r="A12" s="69"/>
      <c r="B12" s="70"/>
      <c r="C12" s="70"/>
      <c r="D12" s="87"/>
      <c r="E12" s="68"/>
      <c r="F12" s="84"/>
      <c r="G12" s="68"/>
    </row>
    <row r="13" spans="1:9" ht="15" thickBot="1">
      <c r="A13" s="73" t="s">
        <v>195</v>
      </c>
      <c r="B13" s="72"/>
      <c r="C13" s="74"/>
      <c r="D13" s="88">
        <f>D4-D8-D9-D10</f>
        <v>-539382.10000000021</v>
      </c>
      <c r="E13" s="80"/>
      <c r="F13" s="85"/>
      <c r="G13" s="79"/>
    </row>
    <row r="14" spans="1:9" ht="16.5" thickTop="1">
      <c r="A14" s="75"/>
      <c r="B14" s="76"/>
      <c r="C14" s="77"/>
      <c r="D14" s="89"/>
      <c r="E14" s="61"/>
      <c r="F14" s="61"/>
      <c r="G14" s="61"/>
    </row>
    <row r="15" spans="1:9" ht="15.75">
      <c r="A15" s="61"/>
      <c r="B15" s="61"/>
      <c r="C15" s="78"/>
      <c r="D15" s="61"/>
      <c r="E15" s="61"/>
      <c r="F15" s="61"/>
      <c r="G15" s="61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&amp;R&amp;"Arial Black,Regular"&amp;10&amp;ULAMPIRAN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I173"/>
  <sheetViews>
    <sheetView tabSelected="1" zoomScaleNormal="100" zoomScaleSheetLayoutView="85" workbookViewId="0">
      <pane xSplit="2" ySplit="6" topLeftCell="H142" activePane="bottomRight" state="frozen"/>
      <selection activeCell="B1" sqref="B1"/>
      <selection pane="topRight" activeCell="D1" sqref="D1"/>
      <selection pane="bottomLeft" activeCell="B7" sqref="B7"/>
      <selection pane="bottomRight" activeCell="R153" sqref="R153"/>
    </sheetView>
  </sheetViews>
  <sheetFormatPr defaultRowHeight="12.75"/>
  <cols>
    <col min="1" max="1" width="7.75" style="1" hidden="1" customWidth="1"/>
    <col min="2" max="2" width="39" style="1" customWidth="1"/>
    <col min="3" max="3" width="4.875" style="57" customWidth="1"/>
    <col min="4" max="5" width="10.75" style="15" customWidth="1"/>
    <col min="6" max="7" width="11.25" style="15" customWidth="1"/>
    <col min="8" max="15" width="10.75" style="15" customWidth="1"/>
    <col min="16" max="16" width="12.375" style="15" customWidth="1"/>
    <col min="17" max="26" width="12.625" style="3" customWidth="1"/>
    <col min="27" max="35" width="9" style="3"/>
    <col min="36" max="16384" width="9" style="1"/>
  </cols>
  <sheetData>
    <row r="1" spans="1:35" ht="15.75">
      <c r="B1" s="2" t="s">
        <v>0</v>
      </c>
      <c r="C1" s="6"/>
      <c r="P1" s="48"/>
    </row>
    <row r="2" spans="1:35">
      <c r="B2" s="2" t="s">
        <v>215</v>
      </c>
      <c r="C2" s="6"/>
    </row>
    <row r="3" spans="1:35">
      <c r="B3" s="2" t="s">
        <v>1</v>
      </c>
      <c r="C3" s="6"/>
    </row>
    <row r="4" spans="1:35" s="4" customFormat="1" ht="18.75" customHeight="1">
      <c r="A4" s="4" t="s">
        <v>2</v>
      </c>
      <c r="B4" s="121"/>
      <c r="C4" s="125" t="s">
        <v>187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10</v>
      </c>
      <c r="L4" s="16" t="s">
        <v>11</v>
      </c>
      <c r="M4" s="16" t="s">
        <v>12</v>
      </c>
      <c r="N4" s="16" t="s">
        <v>13</v>
      </c>
      <c r="O4" s="16" t="s">
        <v>14</v>
      </c>
      <c r="P4" s="123" t="s">
        <v>164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s="4" customFormat="1" ht="14.25" customHeight="1">
      <c r="B5" s="122"/>
      <c r="C5" s="126"/>
      <c r="D5" s="127" t="s">
        <v>216</v>
      </c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9"/>
      <c r="P5" s="12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35" s="6" customFormat="1">
      <c r="B6" s="7"/>
      <c r="C6" s="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49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>
      <c r="B7" s="28" t="s">
        <v>15</v>
      </c>
      <c r="C7" s="52"/>
      <c r="D7" s="18">
        <v>100305.04000000004</v>
      </c>
      <c r="E7" s="18">
        <f>D125</f>
        <v>-539417.81999999983</v>
      </c>
      <c r="F7" s="18">
        <f t="shared" ref="F7:K7" si="0">E125</f>
        <v>515664.63000000012</v>
      </c>
      <c r="G7" s="18">
        <f>F125</f>
        <v>1342166.0799999998</v>
      </c>
      <c r="H7" s="18">
        <f t="shared" si="0"/>
        <v>798986.37999999989</v>
      </c>
      <c r="I7" s="18">
        <f t="shared" si="0"/>
        <v>272566.45999999985</v>
      </c>
      <c r="J7" s="18">
        <f>I125</f>
        <v>2442152.34</v>
      </c>
      <c r="K7" s="18">
        <f t="shared" si="0"/>
        <v>1613542.2199999997</v>
      </c>
      <c r="L7" s="18">
        <f>K125</f>
        <v>1814617.0599999996</v>
      </c>
      <c r="M7" s="18">
        <f>L125</f>
        <v>1222924.6299999997</v>
      </c>
      <c r="N7" s="18">
        <f>M125</f>
        <v>45009.849999999744</v>
      </c>
      <c r="O7" s="18">
        <f>N125</f>
        <v>-682751.40000000026</v>
      </c>
      <c r="P7" s="18">
        <f>D7</f>
        <v>100305.04000000004</v>
      </c>
    </row>
    <row r="8" spans="1:35">
      <c r="B8" s="9"/>
      <c r="C8" s="52"/>
      <c r="D8" s="18"/>
      <c r="E8" s="18"/>
      <c r="F8" s="18"/>
      <c r="G8" s="18"/>
      <c r="H8" s="18"/>
      <c r="I8" s="18"/>
      <c r="J8" s="18"/>
      <c r="K8" s="18"/>
      <c r="L8" s="18"/>
      <c r="M8" s="18"/>
      <c r="N8" s="23"/>
      <c r="O8" s="23"/>
      <c r="P8" s="18"/>
    </row>
    <row r="9" spans="1:35">
      <c r="B9" s="10" t="s">
        <v>16</v>
      </c>
      <c r="C9" s="53"/>
      <c r="D9" s="18"/>
      <c r="E9" s="18"/>
      <c r="F9" s="18"/>
      <c r="G9" s="18"/>
      <c r="H9" s="18"/>
      <c r="I9" s="18"/>
      <c r="J9" s="18"/>
      <c r="K9" s="18"/>
      <c r="L9" s="18"/>
      <c r="M9" s="18"/>
      <c r="N9" s="23"/>
      <c r="O9" s="23"/>
      <c r="P9" s="18"/>
    </row>
    <row r="10" spans="1:35">
      <c r="B10" s="9" t="s">
        <v>217</v>
      </c>
      <c r="C10" s="52"/>
      <c r="D10" s="18">
        <v>2000</v>
      </c>
      <c r="E10" s="18">
        <v>1650000</v>
      </c>
      <c r="F10" s="18">
        <v>1650000</v>
      </c>
      <c r="G10" s="24"/>
      <c r="H10" s="24"/>
      <c r="I10" s="24">
        <v>2650000</v>
      </c>
      <c r="J10" s="18"/>
      <c r="K10" s="24"/>
      <c r="L10" s="18"/>
      <c r="M10" s="18"/>
      <c r="N10" s="42"/>
      <c r="O10" s="42">
        <v>1450000</v>
      </c>
      <c r="P10" s="18">
        <f>SUM(D10:O10)</f>
        <v>7402000</v>
      </c>
      <c r="R10" s="3">
        <v>7400000</v>
      </c>
      <c r="S10" s="3">
        <f>R10-P10</f>
        <v>-2000</v>
      </c>
    </row>
    <row r="11" spans="1:35">
      <c r="B11" s="9" t="s">
        <v>235</v>
      </c>
      <c r="C11" s="52"/>
      <c r="D11" s="18"/>
      <c r="E11" s="18"/>
      <c r="F11" s="18"/>
      <c r="G11" s="24"/>
      <c r="H11" s="24"/>
      <c r="I11" s="24"/>
      <c r="J11" s="18"/>
      <c r="K11" s="24">
        <v>600000</v>
      </c>
      <c r="L11" s="18"/>
      <c r="M11" s="18"/>
      <c r="N11" s="42"/>
      <c r="O11" s="18"/>
      <c r="P11" s="18">
        <f t="shared" ref="P11:P21" si="1">SUM(D11:O11)</f>
        <v>600000</v>
      </c>
    </row>
    <row r="12" spans="1:35">
      <c r="B12" s="9" t="s">
        <v>236</v>
      </c>
      <c r="C12" s="52"/>
      <c r="D12" s="18"/>
      <c r="E12" s="18"/>
      <c r="F12" s="18"/>
      <c r="G12" s="24"/>
      <c r="H12" s="24"/>
      <c r="I12" s="24"/>
      <c r="J12" s="18"/>
      <c r="K12" s="24">
        <v>413940</v>
      </c>
      <c r="L12" s="18"/>
      <c r="M12" s="18"/>
      <c r="N12" s="42"/>
      <c r="O12" s="18"/>
      <c r="P12" s="18">
        <f t="shared" si="1"/>
        <v>413940</v>
      </c>
    </row>
    <row r="13" spans="1:35">
      <c r="A13" s="1" t="s">
        <v>17</v>
      </c>
      <c r="B13" s="9" t="s">
        <v>18</v>
      </c>
      <c r="C13" s="52"/>
      <c r="D13" s="18">
        <v>0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>
        <f t="shared" si="1"/>
        <v>0</v>
      </c>
    </row>
    <row r="14" spans="1:35">
      <c r="B14" s="9" t="s">
        <v>177</v>
      </c>
      <c r="C14" s="52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>
        <f t="shared" si="1"/>
        <v>0</v>
      </c>
    </row>
    <row r="15" spans="1:35" hidden="1">
      <c r="B15" s="9" t="s">
        <v>162</v>
      </c>
      <c r="C15" s="52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>
        <f t="shared" si="1"/>
        <v>0</v>
      </c>
    </row>
    <row r="16" spans="1:35" hidden="1">
      <c r="A16" s="1" t="s">
        <v>19</v>
      </c>
      <c r="B16" s="9" t="s">
        <v>20</v>
      </c>
      <c r="C16" s="52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>
        <f t="shared" si="1"/>
        <v>0</v>
      </c>
    </row>
    <row r="17" spans="1:35" hidden="1">
      <c r="A17" s="1" t="s">
        <v>21</v>
      </c>
      <c r="B17" s="9" t="s">
        <v>22</v>
      </c>
      <c r="C17" s="52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>
        <f t="shared" si="1"/>
        <v>0</v>
      </c>
    </row>
    <row r="18" spans="1:35">
      <c r="B18" s="9" t="s">
        <v>151</v>
      </c>
      <c r="C18" s="52"/>
      <c r="D18" s="18">
        <v>0</v>
      </c>
      <c r="E18" s="18">
        <f>1300+1035.01</f>
        <v>2335.0100000000002</v>
      </c>
      <c r="F18" s="18">
        <v>0</v>
      </c>
      <c r="G18" s="18"/>
      <c r="H18" s="18">
        <v>1400</v>
      </c>
      <c r="I18" s="18"/>
      <c r="J18" s="18"/>
      <c r="K18" s="18"/>
      <c r="L18" s="18"/>
      <c r="M18" s="18"/>
      <c r="N18" s="18"/>
      <c r="O18" s="18"/>
      <c r="P18" s="18">
        <f t="shared" si="1"/>
        <v>3735.01</v>
      </c>
    </row>
    <row r="19" spans="1:35">
      <c r="B19" s="9" t="s">
        <v>23</v>
      </c>
      <c r="C19" s="52"/>
      <c r="D19" s="18">
        <f>2000+8750+3500</f>
        <v>14250</v>
      </c>
      <c r="E19" s="18">
        <f>5000+4250</f>
        <v>9250</v>
      </c>
      <c r="F19" s="18">
        <f>3000+2250</f>
        <v>5250</v>
      </c>
      <c r="G19" s="18">
        <f>7000+750</f>
        <v>7750</v>
      </c>
      <c r="H19" s="18">
        <v>2000</v>
      </c>
      <c r="I19" s="18">
        <v>8000</v>
      </c>
      <c r="J19" s="18">
        <v>4000</v>
      </c>
      <c r="K19" s="18">
        <v>1000</v>
      </c>
      <c r="L19" s="18"/>
      <c r="M19" s="18">
        <v>4000</v>
      </c>
      <c r="N19" s="18">
        <v>2000</v>
      </c>
      <c r="O19" s="18">
        <v>19000</v>
      </c>
      <c r="P19" s="18">
        <f t="shared" si="1"/>
        <v>76500</v>
      </c>
    </row>
    <row r="20" spans="1:35">
      <c r="B20" s="9" t="s">
        <v>222</v>
      </c>
      <c r="C20" s="52"/>
      <c r="D20" s="18">
        <v>0</v>
      </c>
      <c r="E20" s="18">
        <v>2846.41</v>
      </c>
      <c r="F20" s="18">
        <v>0</v>
      </c>
      <c r="G20" s="23"/>
      <c r="H20" s="23"/>
      <c r="I20" s="18"/>
      <c r="J20" s="18"/>
      <c r="K20" s="18"/>
      <c r="L20" s="18"/>
      <c r="M20" s="18"/>
      <c r="N20" s="18"/>
      <c r="O20" s="18"/>
      <c r="P20" s="18">
        <f t="shared" si="1"/>
        <v>2846.41</v>
      </c>
    </row>
    <row r="21" spans="1:35">
      <c r="B21" s="9" t="s">
        <v>159</v>
      </c>
      <c r="C21" s="52"/>
      <c r="D21" s="18">
        <v>0</v>
      </c>
      <c r="E21" s="18">
        <v>1400</v>
      </c>
      <c r="F21" s="18">
        <v>0</v>
      </c>
      <c r="G21" s="23">
        <v>1600</v>
      </c>
      <c r="H21" s="23"/>
      <c r="I21" s="18"/>
      <c r="J21" s="23"/>
      <c r="K21" s="23"/>
      <c r="L21" s="18"/>
      <c r="M21" s="18"/>
      <c r="N21" s="18"/>
      <c r="O21" s="18"/>
      <c r="P21" s="18">
        <f t="shared" si="1"/>
        <v>3000</v>
      </c>
    </row>
    <row r="22" spans="1:35">
      <c r="B22" s="9"/>
      <c r="C22" s="52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1:35" s="2" customFormat="1">
      <c r="B23" s="50" t="s">
        <v>181</v>
      </c>
      <c r="C23" s="53"/>
      <c r="D23" s="19">
        <f>D7+SUM(D10:D21)</f>
        <v>116555.04000000004</v>
      </c>
      <c r="E23" s="19">
        <f>E7+SUM(E10:E21)</f>
        <v>1126413.6000000001</v>
      </c>
      <c r="F23" s="19">
        <f t="shared" ref="F23:N23" si="2">F7+SUM(F10:F21)</f>
        <v>2170914.63</v>
      </c>
      <c r="G23" s="19">
        <f t="shared" si="2"/>
        <v>1351516.0799999998</v>
      </c>
      <c r="H23" s="19">
        <f t="shared" si="2"/>
        <v>802386.37999999989</v>
      </c>
      <c r="I23" s="19">
        <f t="shared" si="2"/>
        <v>2930566.46</v>
      </c>
      <c r="J23" s="19">
        <f t="shared" si="2"/>
        <v>2446152.34</v>
      </c>
      <c r="K23" s="19">
        <f t="shared" si="2"/>
        <v>2628482.2199999997</v>
      </c>
      <c r="L23" s="19">
        <f t="shared" si="2"/>
        <v>1814617.0599999996</v>
      </c>
      <c r="M23" s="19">
        <f t="shared" si="2"/>
        <v>1226924.6299999997</v>
      </c>
      <c r="N23" s="19">
        <f t="shared" si="2"/>
        <v>47009.849999999744</v>
      </c>
      <c r="O23" s="19">
        <f>O7+SUM(O10:O21)</f>
        <v>786248.59999999974</v>
      </c>
      <c r="P23" s="19">
        <f>P7+SUM(P10:P22)</f>
        <v>8602326.4600000009</v>
      </c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</row>
    <row r="24" spans="1:35">
      <c r="B24" s="9" t="s">
        <v>24</v>
      </c>
      <c r="C24" s="52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35" ht="13.5">
      <c r="B25" s="11" t="s">
        <v>180</v>
      </c>
      <c r="C25" s="54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35">
      <c r="B26" s="43" t="s">
        <v>196</v>
      </c>
      <c r="C26" s="52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35" s="3" customFormat="1">
      <c r="A27" s="1" t="s">
        <v>44</v>
      </c>
      <c r="B27" s="9" t="s">
        <v>45</v>
      </c>
      <c r="C27" s="52"/>
      <c r="D27" s="18">
        <v>79735.820000000007</v>
      </c>
      <c r="E27" s="18">
        <v>79895.03</v>
      </c>
      <c r="F27" s="18">
        <v>82034.650000000009</v>
      </c>
      <c r="G27" s="18">
        <v>80338.010000000009</v>
      </c>
      <c r="H27" s="18">
        <v>76907.88</v>
      </c>
      <c r="I27" s="18">
        <v>77019.64</v>
      </c>
      <c r="J27" s="18">
        <v>80667.350000000006</v>
      </c>
      <c r="K27" s="18">
        <v>77504.2</v>
      </c>
      <c r="L27" s="18">
        <v>77504.350000000006</v>
      </c>
      <c r="M27" s="18">
        <v>77592.7</v>
      </c>
      <c r="N27" s="18">
        <v>79012.149999999994</v>
      </c>
      <c r="O27" s="18">
        <v>77027.83</v>
      </c>
      <c r="P27" s="18">
        <f t="shared" ref="P27:P72" si="3">SUM(D27:O27)</f>
        <v>945239.60999999987</v>
      </c>
    </row>
    <row r="28" spans="1:35" s="3" customFormat="1">
      <c r="A28" s="1" t="s">
        <v>46</v>
      </c>
      <c r="B28" s="9" t="s">
        <v>47</v>
      </c>
      <c r="C28" s="52"/>
      <c r="D28" s="18">
        <v>700</v>
      </c>
      <c r="E28" s="18">
        <v>700</v>
      </c>
      <c r="F28" s="18">
        <v>700</v>
      </c>
      <c r="G28" s="18">
        <v>1200</v>
      </c>
      <c r="H28" s="18">
        <v>1200</v>
      </c>
      <c r="I28" s="18">
        <v>1200</v>
      </c>
      <c r="J28" s="18">
        <v>1200</v>
      </c>
      <c r="K28" s="18">
        <v>1100</v>
      </c>
      <c r="L28" s="18">
        <v>1100</v>
      </c>
      <c r="M28" s="18">
        <v>1100</v>
      </c>
      <c r="N28" s="18">
        <v>1100</v>
      </c>
      <c r="O28" s="18">
        <v>1100</v>
      </c>
      <c r="P28" s="18">
        <f t="shared" si="3"/>
        <v>12400</v>
      </c>
    </row>
    <row r="29" spans="1:35" s="3" customFormat="1">
      <c r="A29" s="1"/>
      <c r="B29" s="9" t="s">
        <v>167</v>
      </c>
      <c r="C29" s="52"/>
      <c r="D29" s="18">
        <v>0</v>
      </c>
      <c r="E29" s="18">
        <v>0</v>
      </c>
      <c r="F29" s="18">
        <v>0</v>
      </c>
      <c r="G29" s="18"/>
      <c r="H29" s="18"/>
      <c r="I29" s="18"/>
      <c r="J29" s="18"/>
      <c r="K29" s="18"/>
      <c r="L29" s="18"/>
      <c r="M29" s="18"/>
      <c r="N29" s="18"/>
      <c r="O29" s="18"/>
      <c r="P29" s="18">
        <f t="shared" si="3"/>
        <v>0</v>
      </c>
    </row>
    <row r="30" spans="1:35" s="3" customFormat="1">
      <c r="A30" s="1" t="s">
        <v>48</v>
      </c>
      <c r="B30" s="9" t="s">
        <v>197</v>
      </c>
      <c r="C30" s="52"/>
      <c r="D30" s="18">
        <v>0</v>
      </c>
      <c r="E30" s="18">
        <v>0</v>
      </c>
      <c r="F30" s="18">
        <v>0</v>
      </c>
      <c r="G30" s="18"/>
      <c r="H30" s="18">
        <v>41386.230000000003</v>
      </c>
      <c r="I30" s="18"/>
      <c r="J30" s="18"/>
      <c r="K30" s="18"/>
      <c r="L30" s="18"/>
      <c r="M30" s="18"/>
      <c r="N30" s="18"/>
      <c r="O30" s="18">
        <v>44100</v>
      </c>
      <c r="P30" s="18">
        <f t="shared" si="3"/>
        <v>85486.23000000001</v>
      </c>
    </row>
    <row r="31" spans="1:35" s="3" customFormat="1">
      <c r="A31" s="1" t="s">
        <v>49</v>
      </c>
      <c r="B31" s="9" t="s">
        <v>50</v>
      </c>
      <c r="C31" s="52"/>
      <c r="D31" s="18">
        <v>21258</v>
      </c>
      <c r="E31" s="18">
        <v>21937</v>
      </c>
      <c r="F31" s="18">
        <v>21897</v>
      </c>
      <c r="G31" s="18">
        <v>21609</v>
      </c>
      <c r="H31" s="18">
        <v>20474</v>
      </c>
      <c r="I31" s="18">
        <v>20506</v>
      </c>
      <c r="J31" s="18">
        <v>21497</v>
      </c>
      <c r="K31" s="18">
        <v>20585</v>
      </c>
      <c r="L31" s="18">
        <v>20585</v>
      </c>
      <c r="M31" s="18">
        <v>20609</v>
      </c>
      <c r="N31" s="18">
        <v>20999</v>
      </c>
      <c r="O31" s="18">
        <v>20461</v>
      </c>
      <c r="P31" s="18">
        <f t="shared" si="3"/>
        <v>252417</v>
      </c>
    </row>
    <row r="32" spans="1:35" s="3" customFormat="1">
      <c r="A32" s="1" t="s">
        <v>51</v>
      </c>
      <c r="B32" s="9" t="s">
        <v>52</v>
      </c>
      <c r="C32" s="52"/>
      <c r="D32" s="18">
        <v>1493.7</v>
      </c>
      <c r="E32" s="18">
        <v>1545.2</v>
      </c>
      <c r="F32" s="18">
        <v>1547.7</v>
      </c>
      <c r="G32" s="18">
        <v>1517.6</v>
      </c>
      <c r="H32" s="18">
        <v>1424.1</v>
      </c>
      <c r="I32" s="18">
        <v>1425.2</v>
      </c>
      <c r="J32" s="18">
        <v>1511.8</v>
      </c>
      <c r="K32" s="18">
        <v>1427.4</v>
      </c>
      <c r="L32" s="18">
        <v>1427.4</v>
      </c>
      <c r="M32" s="18">
        <v>1429.7</v>
      </c>
      <c r="N32" s="18">
        <v>1466.8</v>
      </c>
      <c r="O32" s="18">
        <v>1415.1</v>
      </c>
      <c r="P32" s="18">
        <f t="shared" si="3"/>
        <v>17631.7</v>
      </c>
    </row>
    <row r="33" spans="1:16" s="3" customFormat="1">
      <c r="A33" s="1"/>
      <c r="B33" s="9" t="s">
        <v>203</v>
      </c>
      <c r="C33" s="52"/>
      <c r="D33" s="18">
        <v>253.4</v>
      </c>
      <c r="E33" s="18">
        <v>265</v>
      </c>
      <c r="F33" s="18">
        <v>263</v>
      </c>
      <c r="G33" s="18">
        <v>259</v>
      </c>
      <c r="H33" s="18">
        <v>240.8</v>
      </c>
      <c r="I33" s="18">
        <v>241</v>
      </c>
      <c r="J33" s="18">
        <v>256.39999999999998</v>
      </c>
      <c r="K33" s="18">
        <v>241.4</v>
      </c>
      <c r="L33" s="18">
        <v>241.4</v>
      </c>
      <c r="M33" s="18">
        <v>241.8</v>
      </c>
      <c r="N33" s="18">
        <v>248.4</v>
      </c>
      <c r="O33" s="18">
        <v>239.2</v>
      </c>
      <c r="P33" s="18">
        <f t="shared" si="3"/>
        <v>2990.8</v>
      </c>
    </row>
    <row r="34" spans="1:16" s="3" customFormat="1">
      <c r="A34" s="1" t="s">
        <v>59</v>
      </c>
      <c r="B34" s="9" t="s">
        <v>60</v>
      </c>
      <c r="C34" s="52"/>
      <c r="D34" s="18">
        <v>4951.95</v>
      </c>
      <c r="E34" s="18">
        <v>4735.6499999999996</v>
      </c>
      <c r="F34" s="18">
        <v>4956.2</v>
      </c>
      <c r="G34" s="18">
        <v>4966.3999999999996</v>
      </c>
      <c r="H34" s="18">
        <v>4910</v>
      </c>
      <c r="I34" s="18">
        <v>4910</v>
      </c>
      <c r="J34" s="18">
        <v>4937.95</v>
      </c>
      <c r="K34" s="18">
        <v>4839.3500000000004</v>
      </c>
      <c r="L34" s="18">
        <v>4839.2</v>
      </c>
      <c r="M34" s="18">
        <v>4839.1499999999996</v>
      </c>
      <c r="N34" s="18">
        <v>4849.1499999999996</v>
      </c>
      <c r="O34" s="18">
        <v>4849.1499999999996</v>
      </c>
      <c r="P34" s="18">
        <f t="shared" si="3"/>
        <v>58584.149999999994</v>
      </c>
    </row>
    <row r="35" spans="1:16" s="3" customFormat="1">
      <c r="A35" s="1" t="s">
        <v>53</v>
      </c>
      <c r="B35" s="9" t="s">
        <v>54</v>
      </c>
      <c r="C35" s="52"/>
      <c r="D35" s="18">
        <v>80</v>
      </c>
      <c r="E35" s="18">
        <v>90</v>
      </c>
      <c r="F35" s="18">
        <v>4</v>
      </c>
      <c r="G35" s="18">
        <v>2</v>
      </c>
      <c r="H35" s="18"/>
      <c r="I35" s="18">
        <v>0</v>
      </c>
      <c r="J35" s="18">
        <v>90</v>
      </c>
      <c r="K35" s="18">
        <v>590</v>
      </c>
      <c r="L35" s="18">
        <v>0</v>
      </c>
      <c r="M35" s="18">
        <v>0</v>
      </c>
      <c r="N35" s="18">
        <v>0</v>
      </c>
      <c r="O35" s="18">
        <v>0</v>
      </c>
      <c r="P35" s="18">
        <f t="shared" si="3"/>
        <v>856</v>
      </c>
    </row>
    <row r="36" spans="1:16" s="3" customFormat="1">
      <c r="A36" s="1" t="s">
        <v>55</v>
      </c>
      <c r="B36" s="9" t="s">
        <v>56</v>
      </c>
      <c r="C36" s="52"/>
      <c r="D36" s="18">
        <v>180</v>
      </c>
      <c r="E36" s="18">
        <v>180</v>
      </c>
      <c r="F36" s="18">
        <v>180</v>
      </c>
      <c r="G36" s="18">
        <v>180</v>
      </c>
      <c r="H36" s="18">
        <v>280.95999999999998</v>
      </c>
      <c r="I36" s="18">
        <v>180</v>
      </c>
      <c r="J36" s="18">
        <v>180</v>
      </c>
      <c r="K36" s="18">
        <v>180</v>
      </c>
      <c r="L36" s="18">
        <v>180</v>
      </c>
      <c r="M36" s="18">
        <v>180</v>
      </c>
      <c r="N36" s="18">
        <v>180</v>
      </c>
      <c r="O36" s="18">
        <v>180</v>
      </c>
      <c r="P36" s="18">
        <f t="shared" si="3"/>
        <v>2260.96</v>
      </c>
    </row>
    <row r="37" spans="1:16" s="3" customFormat="1">
      <c r="A37" s="1" t="s">
        <v>57</v>
      </c>
      <c r="B37" s="9" t="s">
        <v>58</v>
      </c>
      <c r="C37" s="52"/>
      <c r="D37" s="18">
        <v>0</v>
      </c>
      <c r="E37" s="18">
        <v>36934.5</v>
      </c>
      <c r="F37" s="18">
        <v>-2849.1</v>
      </c>
      <c r="G37" s="18">
        <v>4601.93</v>
      </c>
      <c r="H37" s="18">
        <v>1239.95</v>
      </c>
      <c r="I37" s="18"/>
      <c r="J37" s="18">
        <v>-135.01000000000002</v>
      </c>
      <c r="K37" s="18">
        <v>2694.79</v>
      </c>
      <c r="L37" s="18">
        <v>431.88</v>
      </c>
      <c r="M37" s="18">
        <v>-1629.0600000000002</v>
      </c>
      <c r="N37" s="18">
        <v>367.01</v>
      </c>
      <c r="O37" s="18">
        <v>209.45</v>
      </c>
      <c r="P37" s="18">
        <f t="shared" si="3"/>
        <v>41866.339999999997</v>
      </c>
    </row>
    <row r="38" spans="1:16" s="3" customFormat="1" hidden="1">
      <c r="A38" s="1" t="s">
        <v>61</v>
      </c>
      <c r="B38" s="9" t="s">
        <v>62</v>
      </c>
      <c r="C38" s="52"/>
      <c r="D38" s="18">
        <v>0</v>
      </c>
      <c r="E38" s="18">
        <v>0</v>
      </c>
      <c r="F38" s="18">
        <v>0</v>
      </c>
      <c r="G38" s="18"/>
      <c r="H38" s="18"/>
      <c r="I38" s="18"/>
      <c r="J38" s="18"/>
      <c r="K38" s="18"/>
      <c r="L38" s="18"/>
      <c r="M38" s="18"/>
      <c r="N38" s="18"/>
      <c r="O38" s="18"/>
      <c r="P38" s="18">
        <f t="shared" si="3"/>
        <v>0</v>
      </c>
    </row>
    <row r="39" spans="1:16" s="3" customFormat="1" hidden="1">
      <c r="A39" s="1" t="s">
        <v>63</v>
      </c>
      <c r="B39" s="9" t="s">
        <v>64</v>
      </c>
      <c r="C39" s="52"/>
      <c r="D39" s="18">
        <v>0</v>
      </c>
      <c r="E39" s="18">
        <v>0</v>
      </c>
      <c r="F39" s="18">
        <v>0</v>
      </c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si="3"/>
        <v>0</v>
      </c>
    </row>
    <row r="40" spans="1:16" s="3" customFormat="1">
      <c r="A40" s="1" t="s">
        <v>65</v>
      </c>
      <c r="B40" s="9" t="s">
        <v>275</v>
      </c>
      <c r="C40" s="52"/>
      <c r="D40" s="18">
        <v>0</v>
      </c>
      <c r="E40" s="18">
        <v>0</v>
      </c>
      <c r="F40" s="18">
        <v>0</v>
      </c>
      <c r="G40" s="18"/>
      <c r="H40" s="18">
        <v>135.5</v>
      </c>
      <c r="I40" s="18">
        <v>350</v>
      </c>
      <c r="J40" s="18">
        <v>700</v>
      </c>
      <c r="K40" s="18">
        <v>891.93</v>
      </c>
      <c r="L40" s="18">
        <v>1050</v>
      </c>
      <c r="M40" s="18">
        <v>704.15</v>
      </c>
      <c r="N40" s="18">
        <v>350</v>
      </c>
      <c r="O40" s="18">
        <v>508.1</v>
      </c>
      <c r="P40" s="18">
        <f t="shared" si="3"/>
        <v>4689.68</v>
      </c>
    </row>
    <row r="41" spans="1:16" s="3" customFormat="1">
      <c r="A41" s="1" t="s">
        <v>66</v>
      </c>
      <c r="B41" s="9" t="s">
        <v>67</v>
      </c>
      <c r="C41" s="52"/>
      <c r="D41" s="18">
        <v>250</v>
      </c>
      <c r="E41" s="18">
        <v>1243.99</v>
      </c>
      <c r="F41" s="18">
        <v>1259.8200000000002</v>
      </c>
      <c r="G41" s="18">
        <v>1373.8899999999999</v>
      </c>
      <c r="H41" s="18">
        <v>1934.67</v>
      </c>
      <c r="I41" s="18">
        <v>877.04</v>
      </c>
      <c r="J41" s="18">
        <v>1634.5200000000002</v>
      </c>
      <c r="K41" s="18">
        <v>1320.25</v>
      </c>
      <c r="L41" s="18">
        <v>1137.47</v>
      </c>
      <c r="M41" s="18">
        <v>918.73</v>
      </c>
      <c r="N41" s="3">
        <v>1069.49</v>
      </c>
      <c r="O41" s="18">
        <v>1402.7400000000002</v>
      </c>
      <c r="P41" s="18">
        <f t="shared" si="3"/>
        <v>14422.609999999999</v>
      </c>
    </row>
    <row r="42" spans="1:16" s="3" customFormat="1">
      <c r="A42" s="1" t="s">
        <v>68</v>
      </c>
      <c r="B42" s="9" t="s">
        <v>69</v>
      </c>
      <c r="C42" s="52"/>
      <c r="D42" s="18">
        <v>0</v>
      </c>
      <c r="E42" s="18">
        <v>3771.12</v>
      </c>
      <c r="F42" s="18">
        <v>0</v>
      </c>
      <c r="G42" s="18">
        <v>1914.46</v>
      </c>
      <c r="H42" s="18">
        <v>2157.21</v>
      </c>
      <c r="I42" s="18">
        <v>1463.46</v>
      </c>
      <c r="J42" s="18">
        <v>205.6</v>
      </c>
      <c r="K42" s="18"/>
      <c r="L42" s="18">
        <v>381.62</v>
      </c>
      <c r="M42" s="18">
        <v>849.75</v>
      </c>
      <c r="N42" s="18">
        <v>326.5</v>
      </c>
      <c r="O42" s="18">
        <v>335.5</v>
      </c>
      <c r="P42" s="18">
        <f t="shared" si="3"/>
        <v>11405.220000000001</v>
      </c>
    </row>
    <row r="43" spans="1:16" s="3" customFormat="1">
      <c r="A43" s="1" t="s">
        <v>70</v>
      </c>
      <c r="B43" s="9" t="s">
        <v>71</v>
      </c>
      <c r="C43" s="52"/>
      <c r="D43" s="18">
        <v>159</v>
      </c>
      <c r="E43" s="18">
        <v>0</v>
      </c>
      <c r="F43" s="18">
        <v>0</v>
      </c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3"/>
        <v>159</v>
      </c>
    </row>
    <row r="44" spans="1:16" s="3" customFormat="1">
      <c r="A44" s="1" t="s">
        <v>72</v>
      </c>
      <c r="B44" s="9" t="s">
        <v>73</v>
      </c>
      <c r="C44" s="52"/>
      <c r="D44" s="18">
        <v>0</v>
      </c>
      <c r="E44" s="18">
        <v>0</v>
      </c>
      <c r="F44" s="18">
        <v>0</v>
      </c>
      <c r="G44" s="18">
        <v>2000</v>
      </c>
      <c r="H44" s="18">
        <v>2000</v>
      </c>
      <c r="I44" s="18"/>
      <c r="J44" s="18"/>
      <c r="K44" s="18"/>
      <c r="L44" s="18"/>
      <c r="M44" s="18"/>
      <c r="N44" s="18"/>
      <c r="O44" s="18"/>
      <c r="P44" s="18">
        <f t="shared" si="3"/>
        <v>4000</v>
      </c>
    </row>
    <row r="45" spans="1:16" s="3" customFormat="1">
      <c r="A45" s="1" t="s">
        <v>74</v>
      </c>
      <c r="B45" s="9" t="s">
        <v>75</v>
      </c>
      <c r="C45" s="52"/>
      <c r="D45" s="18">
        <v>0</v>
      </c>
      <c r="E45" s="18">
        <v>0</v>
      </c>
      <c r="F45" s="18">
        <v>0</v>
      </c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3"/>
        <v>0</v>
      </c>
    </row>
    <row r="46" spans="1:16" s="3" customFormat="1">
      <c r="A46" s="1" t="s">
        <v>76</v>
      </c>
      <c r="B46" s="9" t="s">
        <v>77</v>
      </c>
      <c r="C46" s="52"/>
      <c r="D46" s="18">
        <v>873.15</v>
      </c>
      <c r="E46" s="18">
        <v>1848</v>
      </c>
      <c r="F46" s="18">
        <v>2059.25</v>
      </c>
      <c r="G46" s="18">
        <v>1357.05</v>
      </c>
      <c r="H46" s="18">
        <v>6050.05</v>
      </c>
      <c r="I46" s="18">
        <v>1882.58</v>
      </c>
      <c r="J46" s="18">
        <v>4941.7</v>
      </c>
      <c r="K46" s="18">
        <v>2097.15</v>
      </c>
      <c r="L46" s="18">
        <v>2854.33</v>
      </c>
      <c r="M46" s="18">
        <v>2158.5</v>
      </c>
      <c r="N46" s="18">
        <v>2587.5000000000005</v>
      </c>
      <c r="O46" s="18">
        <v>2267.4500000000003</v>
      </c>
      <c r="P46" s="18">
        <f t="shared" si="3"/>
        <v>30976.710000000003</v>
      </c>
    </row>
    <row r="47" spans="1:16" s="3" customFormat="1">
      <c r="A47" s="1" t="s">
        <v>78</v>
      </c>
      <c r="B47" s="9" t="s">
        <v>79</v>
      </c>
      <c r="C47" s="52"/>
      <c r="D47" s="18">
        <v>1085.3800000000001</v>
      </c>
      <c r="E47" s="18">
        <v>1843.63</v>
      </c>
      <c r="F47" s="18">
        <v>0</v>
      </c>
      <c r="G47" s="18"/>
      <c r="H47" s="18">
        <v>3770.82</v>
      </c>
      <c r="I47" s="18"/>
      <c r="J47" s="18"/>
      <c r="K47" s="18">
        <v>1624.6799999999998</v>
      </c>
      <c r="L47" s="18">
        <v>4379.08</v>
      </c>
      <c r="M47" s="18">
        <v>2647.5</v>
      </c>
      <c r="N47" s="18">
        <v>618.71</v>
      </c>
      <c r="O47" s="18">
        <v>2451.1999999999998</v>
      </c>
      <c r="P47" s="18">
        <f t="shared" si="3"/>
        <v>18421</v>
      </c>
    </row>
    <row r="48" spans="1:16" s="3" customFormat="1">
      <c r="A48" s="1" t="s">
        <v>80</v>
      </c>
      <c r="B48" s="9" t="s">
        <v>81</v>
      </c>
      <c r="C48" s="52"/>
      <c r="D48" s="18">
        <v>10064</v>
      </c>
      <c r="E48" s="18">
        <v>10064</v>
      </c>
      <c r="F48" s="18">
        <v>10064</v>
      </c>
      <c r="G48" s="18">
        <v>10064</v>
      </c>
      <c r="H48" s="18">
        <v>10064</v>
      </c>
      <c r="I48" s="18">
        <v>10064</v>
      </c>
      <c r="J48" s="18">
        <v>10064</v>
      </c>
      <c r="K48" s="18">
        <v>10064</v>
      </c>
      <c r="L48" s="18">
        <v>10064</v>
      </c>
      <c r="M48" s="18">
        <v>10064</v>
      </c>
      <c r="N48" s="18">
        <v>10064</v>
      </c>
      <c r="O48" s="18">
        <v>10064</v>
      </c>
      <c r="P48" s="18">
        <f t="shared" si="3"/>
        <v>120768</v>
      </c>
    </row>
    <row r="49" spans="1:16" s="3" customFormat="1">
      <c r="A49" s="1" t="s">
        <v>82</v>
      </c>
      <c r="B49" s="9" t="s">
        <v>83</v>
      </c>
      <c r="C49" s="52"/>
      <c r="D49" s="18">
        <v>935.7</v>
      </c>
      <c r="E49" s="18">
        <v>379.1</v>
      </c>
      <c r="F49" s="18">
        <v>236.9</v>
      </c>
      <c r="G49" s="18">
        <v>156.6</v>
      </c>
      <c r="H49" s="18">
        <v>272.2</v>
      </c>
      <c r="I49" s="18">
        <v>171.8</v>
      </c>
      <c r="J49" s="18">
        <v>185.4</v>
      </c>
      <c r="K49" s="18">
        <v>766.8</v>
      </c>
      <c r="L49" s="18">
        <v>226.5</v>
      </c>
      <c r="M49" s="18">
        <v>175.35</v>
      </c>
      <c r="N49" s="18">
        <v>152.5</v>
      </c>
      <c r="O49" s="18">
        <v>200.3</v>
      </c>
      <c r="P49" s="18">
        <f t="shared" si="3"/>
        <v>3859.15</v>
      </c>
    </row>
    <row r="50" spans="1:16" s="3" customFormat="1">
      <c r="A50" s="1" t="s">
        <v>84</v>
      </c>
      <c r="B50" s="9" t="s">
        <v>85</v>
      </c>
      <c r="C50" s="52"/>
      <c r="D50" s="18">
        <v>1075.5999999999999</v>
      </c>
      <c r="E50" s="18">
        <v>5135.3599999999997</v>
      </c>
      <c r="F50" s="18">
        <v>3340.34</v>
      </c>
      <c r="G50" s="18">
        <v>3355.86</v>
      </c>
      <c r="H50" s="18">
        <v>1847.03</v>
      </c>
      <c r="I50" s="18">
        <v>2421.89</v>
      </c>
      <c r="J50" s="18">
        <v>1019.03</v>
      </c>
      <c r="K50" s="18">
        <v>1213.5900000000001</v>
      </c>
      <c r="L50" s="18">
        <v>1226.49</v>
      </c>
      <c r="M50" s="18">
        <v>1072.95</v>
      </c>
      <c r="N50" s="18">
        <v>3404.81</v>
      </c>
      <c r="O50" s="18">
        <v>1340.33</v>
      </c>
      <c r="P50" s="18">
        <f t="shared" si="3"/>
        <v>26453.280000000006</v>
      </c>
    </row>
    <row r="51" spans="1:16" s="3" customFormat="1">
      <c r="A51" s="1" t="s">
        <v>86</v>
      </c>
      <c r="B51" s="9" t="s">
        <v>87</v>
      </c>
      <c r="C51" s="52"/>
      <c r="D51" s="18">
        <v>0</v>
      </c>
      <c r="E51" s="18">
        <v>0</v>
      </c>
      <c r="F51" s="18">
        <v>0</v>
      </c>
      <c r="G51" s="18"/>
      <c r="H51" s="18"/>
      <c r="I51" s="18"/>
      <c r="J51" s="18">
        <v>1182.4000000000001</v>
      </c>
      <c r="K51" s="18"/>
      <c r="L51" s="18"/>
      <c r="M51" s="18"/>
      <c r="N51" s="18"/>
      <c r="O51" s="18"/>
      <c r="P51" s="18">
        <f t="shared" si="3"/>
        <v>1182.4000000000001</v>
      </c>
    </row>
    <row r="52" spans="1:16" s="3" customFormat="1">
      <c r="A52" s="1" t="s">
        <v>88</v>
      </c>
      <c r="B52" s="9" t="s">
        <v>89</v>
      </c>
      <c r="C52" s="52"/>
      <c r="D52" s="18">
        <v>1518</v>
      </c>
      <c r="E52" s="18">
        <v>1183.0999999999999</v>
      </c>
      <c r="F52" s="18">
        <v>993.5</v>
      </c>
      <c r="G52" s="18">
        <v>3100</v>
      </c>
      <c r="H52" s="18">
        <v>13.5</v>
      </c>
      <c r="I52" s="18">
        <v>4340</v>
      </c>
      <c r="J52" s="18">
        <v>810</v>
      </c>
      <c r="K52" s="18">
        <v>2540</v>
      </c>
      <c r="L52" s="18">
        <v>3171.1</v>
      </c>
      <c r="M52" s="18">
        <v>1532</v>
      </c>
      <c r="N52" s="18">
        <v>9318.1400000000012</v>
      </c>
      <c r="O52" s="18">
        <v>6226.5</v>
      </c>
      <c r="P52" s="18">
        <f t="shared" si="3"/>
        <v>34745.840000000004</v>
      </c>
    </row>
    <row r="53" spans="1:16" s="3" customFormat="1">
      <c r="A53" s="1" t="s">
        <v>90</v>
      </c>
      <c r="B53" s="9" t="s">
        <v>91</v>
      </c>
      <c r="C53" s="52"/>
      <c r="D53" s="18">
        <v>515.20000000000005</v>
      </c>
      <c r="E53" s="18">
        <v>0</v>
      </c>
      <c r="F53" s="18">
        <v>1658.25</v>
      </c>
      <c r="G53" s="18"/>
      <c r="H53" s="18">
        <v>1067.3499999999999</v>
      </c>
      <c r="I53" s="18"/>
      <c r="J53" s="18">
        <v>217.11</v>
      </c>
      <c r="K53" s="18">
        <v>445.1</v>
      </c>
      <c r="L53" s="18">
        <v>270.5</v>
      </c>
      <c r="M53" s="18">
        <v>116</v>
      </c>
      <c r="N53" s="18">
        <v>2331.1</v>
      </c>
      <c r="O53" s="18">
        <v>771.65000000000009</v>
      </c>
      <c r="P53" s="18">
        <f t="shared" si="3"/>
        <v>7392.26</v>
      </c>
    </row>
    <row r="54" spans="1:16" s="3" customFormat="1">
      <c r="A54" s="1" t="s">
        <v>92</v>
      </c>
      <c r="B54" s="9" t="s">
        <v>93</v>
      </c>
      <c r="C54" s="52"/>
      <c r="D54" s="18">
        <v>0</v>
      </c>
      <c r="E54" s="18">
        <v>0</v>
      </c>
      <c r="F54" s="18">
        <v>0</v>
      </c>
      <c r="G54" s="18"/>
      <c r="H54" s="18"/>
      <c r="I54" s="18"/>
      <c r="J54" s="18"/>
      <c r="K54" s="18"/>
      <c r="L54" s="18"/>
      <c r="M54" s="18"/>
      <c r="N54" s="18"/>
      <c r="O54" s="18"/>
      <c r="P54" s="18">
        <f t="shared" si="3"/>
        <v>0</v>
      </c>
    </row>
    <row r="55" spans="1:16" s="3" customFormat="1">
      <c r="A55" s="1" t="s">
        <v>94</v>
      </c>
      <c r="B55" s="9" t="s">
        <v>95</v>
      </c>
      <c r="C55" s="52"/>
      <c r="D55" s="18">
        <v>0</v>
      </c>
      <c r="E55" s="18">
        <v>23</v>
      </c>
      <c r="F55" s="18">
        <v>36</v>
      </c>
      <c r="G55" s="18">
        <v>37</v>
      </c>
      <c r="H55" s="18">
        <v>150</v>
      </c>
      <c r="I55" s="18">
        <v>16</v>
      </c>
      <c r="J55" s="18"/>
      <c r="K55" s="18">
        <v>25.6</v>
      </c>
      <c r="L55" s="18">
        <v>16</v>
      </c>
      <c r="M55" s="18"/>
      <c r="N55" s="18"/>
      <c r="O55" s="18">
        <v>1568.9</v>
      </c>
      <c r="P55" s="18">
        <f t="shared" si="3"/>
        <v>1872.5</v>
      </c>
    </row>
    <row r="56" spans="1:16" s="3" customFormat="1">
      <c r="A56" s="1" t="s">
        <v>96</v>
      </c>
      <c r="B56" s="9" t="s">
        <v>97</v>
      </c>
      <c r="C56" s="52"/>
      <c r="D56" s="18">
        <v>0</v>
      </c>
      <c r="E56" s="18">
        <v>0</v>
      </c>
      <c r="F56" s="18">
        <v>0</v>
      </c>
      <c r="G56" s="18"/>
      <c r="H56" s="18"/>
      <c r="I56" s="18"/>
      <c r="J56" s="18"/>
      <c r="K56" s="18"/>
      <c r="L56" s="18"/>
      <c r="M56" s="18">
        <v>0.72</v>
      </c>
      <c r="N56" s="18"/>
      <c r="O56" s="18"/>
      <c r="P56" s="18">
        <f t="shared" si="3"/>
        <v>0.72</v>
      </c>
    </row>
    <row r="57" spans="1:16" s="3" customFormat="1">
      <c r="A57" s="1" t="s">
        <v>98</v>
      </c>
      <c r="B57" s="9" t="s">
        <v>99</v>
      </c>
      <c r="C57" s="52"/>
      <c r="D57" s="18">
        <v>0</v>
      </c>
      <c r="E57" s="18">
        <v>2149.4699999999998</v>
      </c>
      <c r="F57" s="18">
        <v>2090.48</v>
      </c>
      <c r="G57" s="18">
        <v>2670.7999999999997</v>
      </c>
      <c r="H57" s="18">
        <v>5619.3600000000006</v>
      </c>
      <c r="I57" s="18">
        <v>2332.0399999999995</v>
      </c>
      <c r="J57" s="18">
        <v>794.3</v>
      </c>
      <c r="K57" s="18">
        <v>882.75</v>
      </c>
      <c r="L57" s="18">
        <v>1660.85</v>
      </c>
      <c r="M57" s="18">
        <v>1993.78</v>
      </c>
      <c r="N57" s="18">
        <v>1923.27</v>
      </c>
      <c r="O57" s="18">
        <v>2002.1000000000001</v>
      </c>
      <c r="P57" s="18">
        <f t="shared" si="3"/>
        <v>24119.199999999993</v>
      </c>
    </row>
    <row r="58" spans="1:16" s="3" customFormat="1" hidden="1">
      <c r="A58" s="1" t="s">
        <v>100</v>
      </c>
      <c r="B58" s="9" t="s">
        <v>101</v>
      </c>
      <c r="C58" s="52"/>
      <c r="D58" s="18">
        <v>0</v>
      </c>
      <c r="E58" s="18">
        <v>0</v>
      </c>
      <c r="F58" s="18">
        <v>0</v>
      </c>
      <c r="G58" s="18"/>
      <c r="H58" s="18"/>
      <c r="I58" s="18"/>
      <c r="J58" s="18"/>
      <c r="K58" s="18"/>
      <c r="L58" s="18"/>
      <c r="M58" s="18"/>
      <c r="N58" s="18"/>
      <c r="O58" s="18"/>
      <c r="P58" s="18">
        <f t="shared" si="3"/>
        <v>0</v>
      </c>
    </row>
    <row r="59" spans="1:16" s="3" customFormat="1">
      <c r="A59" s="1"/>
      <c r="B59" s="9" t="s">
        <v>161</v>
      </c>
      <c r="C59" s="52"/>
      <c r="D59" s="18">
        <v>0</v>
      </c>
      <c r="E59" s="18">
        <v>0</v>
      </c>
      <c r="F59" s="18">
        <v>2606.8000000000002</v>
      </c>
      <c r="G59" s="18"/>
      <c r="H59" s="18"/>
      <c r="I59" s="18"/>
      <c r="J59" s="18"/>
      <c r="K59" s="18"/>
      <c r="L59" s="18"/>
      <c r="M59" s="18"/>
      <c r="N59" s="18"/>
      <c r="O59" s="18"/>
      <c r="P59" s="18">
        <f t="shared" si="3"/>
        <v>2606.8000000000002</v>
      </c>
    </row>
    <row r="60" spans="1:16" s="3" customFormat="1" hidden="1">
      <c r="A60" s="1" t="s">
        <v>154</v>
      </c>
      <c r="B60" s="9" t="s">
        <v>155</v>
      </c>
      <c r="C60" s="52"/>
      <c r="D60" s="18">
        <v>0</v>
      </c>
      <c r="E60" s="18">
        <v>0</v>
      </c>
      <c r="F60" s="18">
        <v>0</v>
      </c>
      <c r="G60" s="18"/>
      <c r="H60" s="18"/>
      <c r="I60" s="18"/>
      <c r="J60" s="18"/>
      <c r="K60" s="18"/>
      <c r="L60" s="18"/>
      <c r="M60" s="18"/>
      <c r="N60" s="18"/>
      <c r="O60" s="18"/>
      <c r="P60" s="18">
        <f t="shared" si="3"/>
        <v>0</v>
      </c>
    </row>
    <row r="61" spans="1:16" s="3" customFormat="1" hidden="1">
      <c r="A61" s="1" t="s">
        <v>172</v>
      </c>
      <c r="B61" s="9" t="s">
        <v>173</v>
      </c>
      <c r="C61" s="52"/>
      <c r="D61" s="18">
        <v>0</v>
      </c>
      <c r="E61" s="18">
        <v>0</v>
      </c>
      <c r="F61" s="18">
        <v>0</v>
      </c>
      <c r="G61" s="18"/>
      <c r="H61" s="18"/>
      <c r="I61" s="18"/>
      <c r="J61" s="18"/>
      <c r="K61" s="18"/>
      <c r="L61" s="18"/>
      <c r="M61" s="18"/>
      <c r="N61" s="18"/>
      <c r="O61" s="18"/>
      <c r="P61" s="18">
        <f t="shared" si="3"/>
        <v>0</v>
      </c>
    </row>
    <row r="62" spans="1:16" s="3" customFormat="1">
      <c r="A62" s="1" t="s">
        <v>132</v>
      </c>
      <c r="B62" s="9" t="s">
        <v>133</v>
      </c>
      <c r="C62" s="52"/>
      <c r="D62" s="18">
        <v>0</v>
      </c>
      <c r="E62" s="18">
        <v>0</v>
      </c>
      <c r="F62" s="18">
        <v>0</v>
      </c>
      <c r="G62" s="18"/>
      <c r="H62" s="18"/>
      <c r="I62" s="18"/>
      <c r="J62" s="18"/>
      <c r="K62" s="18"/>
      <c r="L62" s="18"/>
      <c r="M62" s="18"/>
      <c r="N62" s="18"/>
      <c r="O62" s="18"/>
      <c r="P62" s="18">
        <f t="shared" si="3"/>
        <v>0</v>
      </c>
    </row>
    <row r="63" spans="1:16" s="3" customFormat="1">
      <c r="A63" s="1" t="s">
        <v>134</v>
      </c>
      <c r="B63" s="9" t="s">
        <v>135</v>
      </c>
      <c r="C63" s="52"/>
      <c r="D63" s="18">
        <v>490</v>
      </c>
      <c r="E63" s="18">
        <v>0</v>
      </c>
      <c r="F63" s="18">
        <v>1422.8</v>
      </c>
      <c r="G63" s="18">
        <v>490</v>
      </c>
      <c r="H63" s="18">
        <v>956.4</v>
      </c>
      <c r="I63" s="18">
        <v>490</v>
      </c>
      <c r="J63" s="18">
        <v>1889.1999999999998</v>
      </c>
      <c r="K63" s="18">
        <v>956.4</v>
      </c>
      <c r="L63" s="18">
        <v>956.4</v>
      </c>
      <c r="M63" s="18">
        <v>956.4</v>
      </c>
      <c r="N63" s="18">
        <v>720</v>
      </c>
      <c r="O63" s="18">
        <v>1912.8</v>
      </c>
      <c r="P63" s="18">
        <f t="shared" si="3"/>
        <v>11240.399999999998</v>
      </c>
    </row>
    <row r="64" spans="1:16" s="3" customFormat="1">
      <c r="A64" s="1" t="s">
        <v>136</v>
      </c>
      <c r="B64" s="9" t="s">
        <v>137</v>
      </c>
      <c r="C64" s="52"/>
      <c r="D64" s="18">
        <v>0</v>
      </c>
      <c r="E64" s="18">
        <v>0</v>
      </c>
      <c r="F64" s="18">
        <v>0</v>
      </c>
      <c r="G64" s="18">
        <v>954</v>
      </c>
      <c r="H64" s="18"/>
      <c r="I64" s="18"/>
      <c r="J64" s="18">
        <v>318</v>
      </c>
      <c r="K64" s="18"/>
      <c r="L64" s="18"/>
      <c r="M64" s="18">
        <v>637.54</v>
      </c>
      <c r="N64" s="18"/>
      <c r="O64" s="18"/>
      <c r="P64" s="18">
        <f t="shared" si="3"/>
        <v>1909.54</v>
      </c>
    </row>
    <row r="65" spans="1:17" s="3" customFormat="1">
      <c r="A65" s="1" t="s">
        <v>138</v>
      </c>
      <c r="B65" s="9" t="s">
        <v>139</v>
      </c>
      <c r="C65" s="52"/>
      <c r="D65" s="18">
        <v>0</v>
      </c>
      <c r="E65" s="18">
        <v>0</v>
      </c>
      <c r="F65" s="18">
        <v>0</v>
      </c>
      <c r="G65" s="18"/>
      <c r="H65" s="18"/>
      <c r="I65" s="18"/>
      <c r="J65" s="18">
        <v>1139.5</v>
      </c>
      <c r="K65" s="18">
        <v>3233</v>
      </c>
      <c r="L65" s="18"/>
      <c r="M65" s="18"/>
      <c r="N65" s="18"/>
      <c r="O65" s="18">
        <v>588.29999999999995</v>
      </c>
      <c r="P65" s="18">
        <f t="shared" si="3"/>
        <v>4960.8</v>
      </c>
    </row>
    <row r="66" spans="1:17" s="3" customFormat="1">
      <c r="A66" s="1" t="s">
        <v>140</v>
      </c>
      <c r="B66" s="9" t="s">
        <v>141</v>
      </c>
      <c r="C66" s="52"/>
      <c r="D66" s="18">
        <v>16.2</v>
      </c>
      <c r="E66" s="18">
        <v>120.89999999999999</v>
      </c>
      <c r="F66" s="18">
        <v>91.6</v>
      </c>
      <c r="G66" s="18">
        <v>14.3</v>
      </c>
      <c r="H66" s="18">
        <v>41.93</v>
      </c>
      <c r="I66" s="18">
        <v>49</v>
      </c>
      <c r="J66" s="18">
        <v>80.080000000000013</v>
      </c>
      <c r="K66" s="18">
        <v>80.320000000000007</v>
      </c>
      <c r="L66" s="18">
        <v>41.55</v>
      </c>
      <c r="M66" s="18">
        <v>87.16</v>
      </c>
      <c r="N66" s="18">
        <v>36.28</v>
      </c>
      <c r="O66" s="18">
        <v>90.31</v>
      </c>
      <c r="P66" s="18">
        <f t="shared" si="3"/>
        <v>749.62999999999988</v>
      </c>
    </row>
    <row r="67" spans="1:17" s="3" customFormat="1">
      <c r="A67" s="1" t="s">
        <v>142</v>
      </c>
      <c r="B67" s="9" t="s">
        <v>143</v>
      </c>
      <c r="C67" s="52"/>
      <c r="D67" s="18">
        <v>0</v>
      </c>
      <c r="E67" s="18">
        <v>0</v>
      </c>
      <c r="F67" s="18">
        <v>0</v>
      </c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3"/>
        <v>0</v>
      </c>
    </row>
    <row r="68" spans="1:17" s="3" customFormat="1">
      <c r="A68" s="1" t="s">
        <v>144</v>
      </c>
      <c r="B68" s="9" t="s">
        <v>145</v>
      </c>
      <c r="C68" s="52"/>
      <c r="D68" s="18">
        <v>0</v>
      </c>
      <c r="E68" s="18">
        <v>0</v>
      </c>
      <c r="F68" s="18">
        <v>0</v>
      </c>
      <c r="G68" s="18"/>
      <c r="H68" s="18"/>
      <c r="I68" s="18"/>
      <c r="J68" s="18"/>
      <c r="K68" s="18"/>
      <c r="L68" s="18"/>
      <c r="M68" s="18"/>
      <c r="N68" s="18"/>
      <c r="O68" s="18"/>
      <c r="P68" s="18">
        <f t="shared" si="3"/>
        <v>0</v>
      </c>
    </row>
    <row r="69" spans="1:17" s="3" customFormat="1">
      <c r="A69" s="1" t="s">
        <v>152</v>
      </c>
      <c r="B69" s="9" t="s">
        <v>224</v>
      </c>
      <c r="C69" s="52"/>
      <c r="D69" s="18">
        <v>165</v>
      </c>
      <c r="E69" s="18">
        <v>132</v>
      </c>
      <c r="F69" s="18">
        <f>132-651.52</f>
        <v>-519.52</v>
      </c>
      <c r="G69" s="18">
        <v>132</v>
      </c>
      <c r="H69" s="18">
        <v>132</v>
      </c>
      <c r="I69" s="18">
        <v>132</v>
      </c>
      <c r="J69" s="18">
        <v>132</v>
      </c>
      <c r="K69" s="18">
        <v>132</v>
      </c>
      <c r="L69" s="18">
        <v>-1734.64</v>
      </c>
      <c r="M69" s="18">
        <v>132</v>
      </c>
      <c r="N69" s="18">
        <v>132</v>
      </c>
      <c r="O69" s="18">
        <v>132</v>
      </c>
      <c r="P69" s="18">
        <f t="shared" si="3"/>
        <v>-901.16000000000008</v>
      </c>
    </row>
    <row r="70" spans="1:17" s="3" customFormat="1" ht="11.25" customHeight="1">
      <c r="A70" s="1"/>
      <c r="B70" s="9" t="s">
        <v>146</v>
      </c>
      <c r="C70" s="52"/>
      <c r="D70" s="18">
        <v>0</v>
      </c>
      <c r="E70" s="18">
        <v>0</v>
      </c>
      <c r="F70" s="18">
        <v>0</v>
      </c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3"/>
        <v>0</v>
      </c>
    </row>
    <row r="71" spans="1:17" s="3" customFormat="1">
      <c r="A71" s="1"/>
      <c r="B71" s="9" t="s">
        <v>147</v>
      </c>
      <c r="C71" s="52"/>
      <c r="D71" s="30">
        <v>0</v>
      </c>
      <c r="E71" s="30">
        <v>0</v>
      </c>
      <c r="F71" s="30">
        <v>0</v>
      </c>
      <c r="G71" s="30"/>
      <c r="H71" s="30"/>
      <c r="I71" s="30"/>
      <c r="J71" s="30"/>
      <c r="K71" s="30"/>
      <c r="L71" s="30"/>
      <c r="M71" s="30"/>
      <c r="N71" s="30"/>
      <c r="O71" s="30"/>
      <c r="P71" s="30">
        <f t="shared" si="3"/>
        <v>0</v>
      </c>
    </row>
    <row r="72" spans="1:17" s="51" customFormat="1">
      <c r="A72" s="2"/>
      <c r="B72" s="98"/>
      <c r="C72" s="53"/>
      <c r="D72" s="19">
        <f>SUM(D27:D71)</f>
        <v>125800.09999999999</v>
      </c>
      <c r="E72" s="19">
        <f>SUM(E27:E71)</f>
        <v>174176.05</v>
      </c>
      <c r="F72" s="19">
        <f t="shared" ref="F72:O72" si="4">SUM(F27:F71)</f>
        <v>134073.66999999998</v>
      </c>
      <c r="G72" s="19">
        <f t="shared" si="4"/>
        <v>142293.9</v>
      </c>
      <c r="H72" s="19">
        <f t="shared" si="4"/>
        <v>184275.94000000003</v>
      </c>
      <c r="I72" s="19">
        <f t="shared" si="4"/>
        <v>130071.65</v>
      </c>
      <c r="J72" s="19">
        <f t="shared" si="4"/>
        <v>135518.32999999999</v>
      </c>
      <c r="K72" s="19">
        <f t="shared" si="4"/>
        <v>135435.71</v>
      </c>
      <c r="L72" s="19">
        <f t="shared" si="4"/>
        <v>132010.47999999998</v>
      </c>
      <c r="M72" s="19">
        <f t="shared" si="4"/>
        <v>128409.81999999998</v>
      </c>
      <c r="N72" s="19">
        <f t="shared" si="4"/>
        <v>141256.81</v>
      </c>
      <c r="O72" s="19">
        <f t="shared" si="4"/>
        <v>181443.91</v>
      </c>
      <c r="P72" s="19">
        <f t="shared" si="3"/>
        <v>1744766.37</v>
      </c>
      <c r="Q72" s="3"/>
    </row>
    <row r="73" spans="1:17">
      <c r="B73" s="46" t="s">
        <v>183</v>
      </c>
      <c r="C73" s="52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</row>
    <row r="74" spans="1:17">
      <c r="B74" s="9" t="s">
        <v>175</v>
      </c>
      <c r="C74" s="52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ref="P74:P80" si="5">SUM(D74:O74)</f>
        <v>0</v>
      </c>
    </row>
    <row r="75" spans="1:17">
      <c r="B75" s="9" t="s">
        <v>179</v>
      </c>
      <c r="C75" s="52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>
        <f t="shared" si="5"/>
        <v>0</v>
      </c>
    </row>
    <row r="76" spans="1:17">
      <c r="A76" s="1" t="s">
        <v>38</v>
      </c>
      <c r="B76" s="9" t="s">
        <v>39</v>
      </c>
      <c r="C76" s="52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>
        <f t="shared" si="5"/>
        <v>0</v>
      </c>
    </row>
    <row r="77" spans="1:17" s="3" customFormat="1">
      <c r="A77" s="1" t="s">
        <v>40</v>
      </c>
      <c r="B77" s="9" t="s">
        <v>41</v>
      </c>
      <c r="C77" s="52"/>
      <c r="D77" s="18">
        <v>250</v>
      </c>
      <c r="E77" s="18">
        <v>0</v>
      </c>
      <c r="F77" s="18">
        <v>0</v>
      </c>
      <c r="G77" s="18">
        <v>0</v>
      </c>
      <c r="H77" s="18"/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f t="shared" si="5"/>
        <v>250</v>
      </c>
    </row>
    <row r="78" spans="1:17" s="3" customFormat="1">
      <c r="A78" s="1" t="s">
        <v>42</v>
      </c>
      <c r="B78" s="9" t="s">
        <v>43</v>
      </c>
      <c r="C78" s="52"/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156212.88</v>
      </c>
      <c r="P78" s="18">
        <f t="shared" si="5"/>
        <v>156212.88</v>
      </c>
    </row>
    <row r="79" spans="1:17" s="3" customFormat="1">
      <c r="A79" s="1"/>
      <c r="B79" s="9" t="s">
        <v>178</v>
      </c>
      <c r="C79" s="52"/>
      <c r="D79" s="30">
        <v>254</v>
      </c>
      <c r="E79" s="30">
        <v>0</v>
      </c>
      <c r="F79" s="30">
        <v>179.3</v>
      </c>
      <c r="G79" s="30">
        <v>189.6</v>
      </c>
      <c r="H79" s="30">
        <v>1032.0999999999999</v>
      </c>
      <c r="I79" s="30">
        <v>63.6</v>
      </c>
      <c r="J79" s="30">
        <v>55.25</v>
      </c>
      <c r="K79" s="30">
        <v>384.8</v>
      </c>
      <c r="L79" s="30">
        <v>180.2</v>
      </c>
      <c r="M79" s="30">
        <v>284.3</v>
      </c>
      <c r="N79" s="30">
        <v>66</v>
      </c>
      <c r="O79" s="30">
        <v>54</v>
      </c>
      <c r="P79" s="30">
        <f t="shared" si="5"/>
        <v>2743.15</v>
      </c>
    </row>
    <row r="80" spans="1:17" s="51" customFormat="1">
      <c r="A80" s="2"/>
      <c r="B80" s="10"/>
      <c r="C80" s="53"/>
      <c r="D80" s="19">
        <f>SUM(D74:D79)</f>
        <v>504</v>
      </c>
      <c r="E80" s="19">
        <f>SUM(E74:E79)</f>
        <v>0</v>
      </c>
      <c r="F80" s="19">
        <f t="shared" ref="F80:N80" si="6">SUM(F74:F79)</f>
        <v>179.3</v>
      </c>
      <c r="G80" s="19">
        <f t="shared" si="6"/>
        <v>189.6</v>
      </c>
      <c r="H80" s="19">
        <f t="shared" si="6"/>
        <v>1032.0999999999999</v>
      </c>
      <c r="I80" s="19">
        <f t="shared" si="6"/>
        <v>63.6</v>
      </c>
      <c r="J80" s="19">
        <f t="shared" si="6"/>
        <v>55.25</v>
      </c>
      <c r="K80" s="19">
        <f t="shared" si="6"/>
        <v>384.8</v>
      </c>
      <c r="L80" s="19">
        <f t="shared" si="6"/>
        <v>180.2</v>
      </c>
      <c r="M80" s="19">
        <f t="shared" si="6"/>
        <v>284.3</v>
      </c>
      <c r="N80" s="19">
        <f t="shared" si="6"/>
        <v>66</v>
      </c>
      <c r="O80" s="19">
        <f>SUM(O74:O79)</f>
        <v>156266.88</v>
      </c>
      <c r="P80" s="47">
        <f t="shared" si="5"/>
        <v>159206.03</v>
      </c>
      <c r="Q80" s="3"/>
    </row>
    <row r="81" spans="1:35">
      <c r="B81" s="9"/>
      <c r="C81" s="52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</row>
    <row r="82" spans="1:35">
      <c r="B82" s="44" t="s">
        <v>182</v>
      </c>
      <c r="C82" s="52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</row>
    <row r="83" spans="1:35">
      <c r="A83" s="1" t="s">
        <v>25</v>
      </c>
      <c r="B83" s="9" t="s">
        <v>26</v>
      </c>
      <c r="C83" s="52"/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1200</v>
      </c>
      <c r="J83" s="18">
        <v>0</v>
      </c>
      <c r="K83" s="18">
        <v>9280</v>
      </c>
      <c r="L83" s="18">
        <v>0</v>
      </c>
      <c r="M83" s="18">
        <v>0</v>
      </c>
      <c r="N83" s="18">
        <v>0</v>
      </c>
      <c r="O83" s="18"/>
      <c r="P83" s="18">
        <f>SUM(D83:O83)</f>
        <v>10480</v>
      </c>
    </row>
    <row r="84" spans="1:35">
      <c r="A84" s="1" t="s">
        <v>27</v>
      </c>
      <c r="B84" s="9" t="s">
        <v>28</v>
      </c>
      <c r="C84" s="52"/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1265</v>
      </c>
      <c r="N84" s="18">
        <v>0</v>
      </c>
      <c r="O84" s="18"/>
      <c r="P84" s="18">
        <f t="shared" ref="P84:P89" si="7">SUM(D84:O84)</f>
        <v>1265</v>
      </c>
    </row>
    <row r="85" spans="1:35" ht="12" customHeight="1">
      <c r="A85" s="1" t="s">
        <v>29</v>
      </c>
      <c r="B85" s="9" t="s">
        <v>30</v>
      </c>
      <c r="C85" s="52"/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1676</v>
      </c>
      <c r="L85" s="18"/>
      <c r="M85" s="18">
        <v>0</v>
      </c>
      <c r="N85" s="18">
        <v>0</v>
      </c>
      <c r="O85" s="18"/>
      <c r="P85" s="18">
        <f t="shared" si="7"/>
        <v>1676</v>
      </c>
    </row>
    <row r="86" spans="1:35" hidden="1">
      <c r="A86" s="1" t="s">
        <v>31</v>
      </c>
      <c r="B86" s="9" t="s">
        <v>32</v>
      </c>
      <c r="C86" s="52"/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f t="shared" si="7"/>
        <v>0</v>
      </c>
    </row>
    <row r="87" spans="1:35">
      <c r="A87" s="1" t="s">
        <v>33</v>
      </c>
      <c r="B87" s="9" t="s">
        <v>34</v>
      </c>
      <c r="C87" s="52"/>
      <c r="D87" s="18">
        <v>134803.20000000001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f t="shared" si="7"/>
        <v>134803.20000000001</v>
      </c>
      <c r="Q87" s="3">
        <v>0</v>
      </c>
    </row>
    <row r="88" spans="1:35" hidden="1">
      <c r="A88" s="1" t="s">
        <v>35</v>
      </c>
      <c r="B88" s="9" t="s">
        <v>36</v>
      </c>
      <c r="C88" s="52"/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f t="shared" si="7"/>
        <v>0</v>
      </c>
    </row>
    <row r="89" spans="1:35">
      <c r="B89" s="9" t="s">
        <v>37</v>
      </c>
      <c r="C89" s="52"/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1705</v>
      </c>
      <c r="L89" s="30">
        <v>0</v>
      </c>
      <c r="M89" s="30"/>
      <c r="N89" s="30">
        <v>0</v>
      </c>
      <c r="O89" s="30">
        <v>0</v>
      </c>
      <c r="P89" s="30">
        <f t="shared" si="7"/>
        <v>1705</v>
      </c>
    </row>
    <row r="90" spans="1:35" s="2" customFormat="1">
      <c r="B90" s="98"/>
      <c r="C90" s="53"/>
      <c r="D90" s="19">
        <f>SUM(D83:D89)</f>
        <v>134803.20000000001</v>
      </c>
      <c r="E90" s="19">
        <f>SUM(E83:E89)</f>
        <v>0</v>
      </c>
      <c r="F90" s="19">
        <f t="shared" ref="F90:N90" si="8">SUM(F83:F89)</f>
        <v>0</v>
      </c>
      <c r="G90" s="19">
        <f t="shared" si="8"/>
        <v>0</v>
      </c>
      <c r="H90" s="19">
        <f t="shared" si="8"/>
        <v>0</v>
      </c>
      <c r="I90" s="19">
        <f t="shared" si="8"/>
        <v>1200</v>
      </c>
      <c r="J90" s="19">
        <f t="shared" si="8"/>
        <v>0</v>
      </c>
      <c r="K90" s="19">
        <f t="shared" si="8"/>
        <v>12661</v>
      </c>
      <c r="L90" s="19">
        <f t="shared" si="8"/>
        <v>0</v>
      </c>
      <c r="M90" s="19">
        <f t="shared" si="8"/>
        <v>1265</v>
      </c>
      <c r="N90" s="19">
        <f t="shared" si="8"/>
        <v>0</v>
      </c>
      <c r="O90" s="19">
        <f>SUM(O83:O89)</f>
        <v>0</v>
      </c>
      <c r="P90" s="19">
        <f>SUM(D90:O90)</f>
        <v>149929.20000000001</v>
      </c>
      <c r="Q90" s="3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</row>
    <row r="91" spans="1:35">
      <c r="B91" s="45" t="s">
        <v>184</v>
      </c>
      <c r="C91" s="52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</row>
    <row r="92" spans="1:35" s="3" customFormat="1">
      <c r="A92" s="1" t="s">
        <v>102</v>
      </c>
      <c r="B92" s="9" t="s">
        <v>103</v>
      </c>
      <c r="C92" s="52"/>
      <c r="D92" s="18">
        <v>0</v>
      </c>
      <c r="E92" s="18">
        <v>0</v>
      </c>
      <c r="F92" s="18">
        <v>64559.76</v>
      </c>
      <c r="G92" s="18">
        <v>75104.639999999999</v>
      </c>
      <c r="H92" s="18"/>
      <c r="I92" s="18">
        <v>65454.400000000001</v>
      </c>
      <c r="J92" s="18">
        <v>89801.64</v>
      </c>
      <c r="K92" s="18">
        <v>16960</v>
      </c>
      <c r="L92" s="18">
        <v>16960</v>
      </c>
      <c r="M92" s="18">
        <v>82291.44</v>
      </c>
      <c r="N92" s="18">
        <v>16960</v>
      </c>
      <c r="O92" s="18">
        <v>198842.97</v>
      </c>
      <c r="P92" s="18">
        <f>SUM(D92:O92)</f>
        <v>626934.85</v>
      </c>
    </row>
    <row r="93" spans="1:35" s="3" customFormat="1">
      <c r="A93" s="1" t="s">
        <v>104</v>
      </c>
      <c r="B93" s="9" t="s">
        <v>105</v>
      </c>
      <c r="C93" s="52">
        <v>1</v>
      </c>
      <c r="D93" s="18">
        <v>572.4</v>
      </c>
      <c r="E93" s="18">
        <v>0</v>
      </c>
      <c r="F93" s="18">
        <v>6012.4</v>
      </c>
      <c r="G93" s="18">
        <v>0</v>
      </c>
      <c r="H93" s="21">
        <v>190.8</v>
      </c>
      <c r="I93" s="21"/>
      <c r="J93" s="21"/>
      <c r="K93" s="21">
        <v>641.6</v>
      </c>
      <c r="L93" s="18">
        <v>0</v>
      </c>
      <c r="M93" s="21"/>
      <c r="N93" s="21">
        <v>320.8</v>
      </c>
      <c r="O93" s="21">
        <v>6540</v>
      </c>
      <c r="P93" s="18">
        <f t="shared" ref="P93:P117" si="9">SUM(D93:O93)</f>
        <v>14278</v>
      </c>
    </row>
    <row r="94" spans="1:35" s="3" customFormat="1">
      <c r="A94" s="1" t="s">
        <v>149</v>
      </c>
      <c r="B94" s="9" t="s">
        <v>150</v>
      </c>
      <c r="C94" s="52"/>
      <c r="D94" s="18">
        <v>9010</v>
      </c>
      <c r="E94" s="18">
        <v>3710</v>
      </c>
      <c r="F94" s="18">
        <v>3710</v>
      </c>
      <c r="G94" s="18">
        <v>23010</v>
      </c>
      <c r="H94" s="18">
        <v>11010</v>
      </c>
      <c r="I94" s="18">
        <v>11010</v>
      </c>
      <c r="J94" s="18">
        <v>11010</v>
      </c>
      <c r="K94" s="18">
        <v>11010</v>
      </c>
      <c r="L94" s="18">
        <v>7300</v>
      </c>
      <c r="M94" s="18">
        <v>7300</v>
      </c>
      <c r="N94" s="18">
        <v>11130</v>
      </c>
      <c r="O94" s="18">
        <v>11010</v>
      </c>
      <c r="P94" s="18">
        <f t="shared" si="9"/>
        <v>120220</v>
      </c>
    </row>
    <row r="95" spans="1:35" s="3" customFormat="1">
      <c r="A95" s="1"/>
      <c r="B95" s="9" t="s">
        <v>153</v>
      </c>
      <c r="C95" s="52">
        <v>2</v>
      </c>
      <c r="D95" s="18">
        <v>0</v>
      </c>
      <c r="E95" s="18">
        <v>0</v>
      </c>
      <c r="F95" s="18">
        <v>59676</v>
      </c>
      <c r="G95" s="18">
        <v>0</v>
      </c>
      <c r="H95" s="18"/>
      <c r="I95" s="18"/>
      <c r="J95" s="18"/>
      <c r="K95" s="18"/>
      <c r="L95" s="18">
        <v>0</v>
      </c>
      <c r="M95" s="18">
        <v>173212.96</v>
      </c>
      <c r="N95" s="18">
        <v>298941.76</v>
      </c>
      <c r="O95" s="18">
        <v>57845.279999999999</v>
      </c>
      <c r="P95" s="18">
        <f t="shared" si="9"/>
        <v>589676</v>
      </c>
    </row>
    <row r="96" spans="1:35" s="3" customFormat="1">
      <c r="A96" s="1"/>
      <c r="B96" s="9" t="s">
        <v>160</v>
      </c>
      <c r="C96" s="52"/>
      <c r="D96" s="18">
        <v>0</v>
      </c>
      <c r="E96" s="18">
        <v>5950.49</v>
      </c>
      <c r="F96" s="18">
        <v>8000</v>
      </c>
      <c r="G96" s="18">
        <v>3464.71</v>
      </c>
      <c r="H96" s="18">
        <v>723.4</v>
      </c>
      <c r="I96" s="18">
        <v>4000</v>
      </c>
      <c r="J96" s="18">
        <v>6077.82</v>
      </c>
      <c r="K96" s="18">
        <v>4551.5600000000004</v>
      </c>
      <c r="L96" s="18">
        <v>1525.07</v>
      </c>
      <c r="M96" s="18">
        <v>6536.1</v>
      </c>
      <c r="N96" s="18">
        <v>2217.5500000000002</v>
      </c>
      <c r="O96" s="18">
        <v>6960.99</v>
      </c>
      <c r="P96" s="18">
        <f t="shared" si="9"/>
        <v>50007.69</v>
      </c>
    </row>
    <row r="97" spans="1:16" s="3" customFormat="1">
      <c r="A97" s="1" t="s">
        <v>106</v>
      </c>
      <c r="B97" s="9" t="s">
        <v>107</v>
      </c>
      <c r="C97" s="52"/>
      <c r="D97" s="18">
        <v>19550</v>
      </c>
      <c r="E97" s="18">
        <v>5720.78</v>
      </c>
      <c r="F97" s="18">
        <v>72069</v>
      </c>
      <c r="G97" s="18">
        <v>14145</v>
      </c>
      <c r="H97" s="18">
        <v>57313.57</v>
      </c>
      <c r="I97" s="18">
        <v>5531.9</v>
      </c>
      <c r="J97" s="18">
        <v>21400</v>
      </c>
      <c r="K97" s="18">
        <v>22660</v>
      </c>
      <c r="L97" s="18">
        <v>14950</v>
      </c>
      <c r="M97" s="18">
        <v>11182</v>
      </c>
      <c r="N97" s="18">
        <v>5812</v>
      </c>
      <c r="O97" s="18">
        <v>123625.93</v>
      </c>
      <c r="P97" s="18">
        <f t="shared" si="9"/>
        <v>373960.18</v>
      </c>
    </row>
    <row r="98" spans="1:16" s="3" customFormat="1" hidden="1">
      <c r="A98" s="1" t="s">
        <v>108</v>
      </c>
      <c r="B98" s="9" t="s">
        <v>109</v>
      </c>
      <c r="C98" s="55"/>
      <c r="D98" s="18">
        <v>0</v>
      </c>
      <c r="E98" s="18">
        <v>0</v>
      </c>
      <c r="F98" s="18">
        <v>0</v>
      </c>
      <c r="G98" s="18">
        <v>0</v>
      </c>
      <c r="H98" s="18"/>
      <c r="I98" s="18"/>
      <c r="J98" s="18"/>
      <c r="K98" s="18"/>
      <c r="L98" s="18">
        <v>0</v>
      </c>
      <c r="M98" s="18"/>
      <c r="N98" s="18"/>
      <c r="O98" s="18"/>
      <c r="P98" s="18">
        <f t="shared" si="9"/>
        <v>0</v>
      </c>
    </row>
    <row r="99" spans="1:16" s="3" customFormat="1">
      <c r="A99" s="1"/>
      <c r="B99" s="9" t="s">
        <v>110</v>
      </c>
      <c r="C99" s="52"/>
      <c r="D99" s="18">
        <v>0</v>
      </c>
      <c r="E99" s="18">
        <v>15375</v>
      </c>
      <c r="F99" s="18">
        <v>0</v>
      </c>
      <c r="G99" s="18">
        <v>0</v>
      </c>
      <c r="H99" s="18">
        <v>24000</v>
      </c>
      <c r="I99" s="18">
        <v>3500</v>
      </c>
      <c r="J99" s="18">
        <v>53325</v>
      </c>
      <c r="K99" s="18"/>
      <c r="L99" s="18">
        <v>30000</v>
      </c>
      <c r="M99" s="18"/>
      <c r="N99" s="18"/>
      <c r="O99" s="18"/>
      <c r="P99" s="18">
        <f t="shared" si="9"/>
        <v>126200</v>
      </c>
    </row>
    <row r="100" spans="1:16" s="3" customFormat="1">
      <c r="A100" s="1" t="s">
        <v>111</v>
      </c>
      <c r="B100" s="9" t="s">
        <v>112</v>
      </c>
      <c r="C100" s="52"/>
      <c r="D100" s="18">
        <v>0</v>
      </c>
      <c r="E100" s="18">
        <v>0</v>
      </c>
      <c r="F100" s="18">
        <v>6000</v>
      </c>
      <c r="G100" s="18">
        <v>28300</v>
      </c>
      <c r="H100" s="21">
        <v>34600</v>
      </c>
      <c r="I100" s="21">
        <v>34255</v>
      </c>
      <c r="J100" s="21"/>
      <c r="K100" s="21">
        <v>22130.6</v>
      </c>
      <c r="L100" s="21">
        <v>10350</v>
      </c>
      <c r="M100" s="21">
        <v>19195</v>
      </c>
      <c r="N100" s="21"/>
      <c r="O100" s="21">
        <v>17620</v>
      </c>
      <c r="P100" s="18">
        <f t="shared" si="9"/>
        <v>172450.6</v>
      </c>
    </row>
    <row r="101" spans="1:16" s="3" customFormat="1">
      <c r="A101" s="1" t="s">
        <v>231</v>
      </c>
      <c r="B101" s="9" t="s">
        <v>230</v>
      </c>
      <c r="C101" s="52"/>
      <c r="D101" s="18"/>
      <c r="E101" s="18"/>
      <c r="F101" s="18"/>
      <c r="G101" s="18"/>
      <c r="H101" s="21"/>
      <c r="I101" s="21"/>
      <c r="J101" s="21">
        <v>11500</v>
      </c>
      <c r="K101" s="21"/>
      <c r="L101" s="21">
        <v>0</v>
      </c>
      <c r="M101" s="21"/>
      <c r="N101" s="21"/>
      <c r="O101" s="21"/>
      <c r="P101" s="18">
        <f t="shared" si="9"/>
        <v>11500</v>
      </c>
    </row>
    <row r="102" spans="1:16" s="3" customFormat="1">
      <c r="A102" s="1" t="s">
        <v>113</v>
      </c>
      <c r="B102" s="9" t="s">
        <v>114</v>
      </c>
      <c r="C102" s="52"/>
      <c r="D102" s="18">
        <v>0</v>
      </c>
      <c r="E102" s="18">
        <v>0</v>
      </c>
      <c r="F102" s="18">
        <v>87</v>
      </c>
      <c r="G102" s="18">
        <v>0</v>
      </c>
      <c r="H102" s="18">
        <v>2580</v>
      </c>
      <c r="I102" s="18">
        <v>300</v>
      </c>
      <c r="J102" s="18">
        <v>204</v>
      </c>
      <c r="K102" s="18">
        <v>2894.8</v>
      </c>
      <c r="L102" s="18">
        <v>300</v>
      </c>
      <c r="M102" s="18"/>
      <c r="N102" s="18"/>
      <c r="O102" s="18"/>
      <c r="P102" s="18">
        <f t="shared" si="9"/>
        <v>6365.8</v>
      </c>
    </row>
    <row r="103" spans="1:16" s="3" customFormat="1">
      <c r="A103" s="1" t="s">
        <v>115</v>
      </c>
      <c r="B103" s="9" t="s">
        <v>202</v>
      </c>
      <c r="C103" s="52"/>
      <c r="D103" s="18">
        <v>2500</v>
      </c>
      <c r="E103" s="18">
        <v>2500</v>
      </c>
      <c r="F103" s="18">
        <v>0</v>
      </c>
      <c r="G103" s="18">
        <v>2664.51</v>
      </c>
      <c r="H103" s="18">
        <v>5600</v>
      </c>
      <c r="I103" s="18">
        <v>2800</v>
      </c>
      <c r="J103" s="18">
        <v>2800</v>
      </c>
      <c r="K103" s="18">
        <v>2800</v>
      </c>
      <c r="L103" s="18">
        <v>0</v>
      </c>
      <c r="M103" s="18">
        <v>5600</v>
      </c>
      <c r="N103" s="18">
        <v>2800</v>
      </c>
      <c r="O103" s="18">
        <v>2800</v>
      </c>
      <c r="P103" s="18">
        <f t="shared" si="9"/>
        <v>32864.51</v>
      </c>
    </row>
    <row r="104" spans="1:16" s="3" customFormat="1" hidden="1">
      <c r="A104" s="1" t="s">
        <v>116</v>
      </c>
      <c r="B104" s="9" t="s">
        <v>117</v>
      </c>
      <c r="C104" s="55"/>
      <c r="D104" s="18">
        <v>0</v>
      </c>
      <c r="E104" s="18">
        <v>0</v>
      </c>
      <c r="F104" s="18">
        <v>0</v>
      </c>
      <c r="G104" s="18">
        <v>0</v>
      </c>
      <c r="H104" s="18"/>
      <c r="I104" s="18"/>
      <c r="J104" s="18"/>
      <c r="K104" s="18"/>
      <c r="L104" s="18">
        <v>0</v>
      </c>
      <c r="M104" s="18"/>
      <c r="N104" s="18"/>
      <c r="O104" s="18"/>
      <c r="P104" s="18">
        <f t="shared" si="9"/>
        <v>0</v>
      </c>
    </row>
    <row r="105" spans="1:16" s="3" customFormat="1">
      <c r="A105" s="1" t="s">
        <v>118</v>
      </c>
      <c r="B105" s="9" t="s">
        <v>166</v>
      </c>
      <c r="C105" s="55"/>
      <c r="D105" s="18">
        <v>3180</v>
      </c>
      <c r="E105" s="18">
        <v>0</v>
      </c>
      <c r="F105" s="18">
        <v>0</v>
      </c>
      <c r="G105" s="18">
        <v>3180</v>
      </c>
      <c r="H105" s="18"/>
      <c r="I105" s="18"/>
      <c r="J105" s="18">
        <v>3180</v>
      </c>
      <c r="K105" s="18"/>
      <c r="L105" s="18">
        <v>0</v>
      </c>
      <c r="M105" s="18">
        <v>3180</v>
      </c>
      <c r="N105" s="18"/>
      <c r="O105" s="18"/>
      <c r="P105" s="18">
        <f t="shared" si="9"/>
        <v>12720</v>
      </c>
    </row>
    <row r="106" spans="1:16" s="3" customFormat="1">
      <c r="A106" s="1" t="s">
        <v>119</v>
      </c>
      <c r="B106" s="9" t="s">
        <v>120</v>
      </c>
      <c r="C106" s="52"/>
      <c r="D106" s="18">
        <v>2400</v>
      </c>
      <c r="E106" s="18">
        <v>0</v>
      </c>
      <c r="F106" s="18">
        <v>0</v>
      </c>
      <c r="G106" s="18">
        <v>5400</v>
      </c>
      <c r="H106" s="18"/>
      <c r="I106" s="18"/>
      <c r="J106" s="18">
        <v>2100</v>
      </c>
      <c r="K106" s="18"/>
      <c r="L106" s="18">
        <v>0</v>
      </c>
      <c r="M106" s="18"/>
      <c r="N106" s="18">
        <v>1500</v>
      </c>
      <c r="O106" s="18">
        <v>12000</v>
      </c>
      <c r="P106" s="18">
        <f t="shared" si="9"/>
        <v>23400</v>
      </c>
    </row>
    <row r="107" spans="1:16" s="3" customFormat="1" ht="13.5" customHeight="1">
      <c r="A107" s="1" t="s">
        <v>121</v>
      </c>
      <c r="B107" s="9" t="s">
        <v>122</v>
      </c>
      <c r="C107" s="52"/>
      <c r="D107" s="18">
        <v>5060</v>
      </c>
      <c r="E107" s="18">
        <v>0</v>
      </c>
      <c r="F107" s="18">
        <v>0</v>
      </c>
      <c r="G107" s="18">
        <v>0</v>
      </c>
      <c r="H107" s="18"/>
      <c r="I107" s="18">
        <v>120</v>
      </c>
      <c r="J107" s="18"/>
      <c r="K107" s="18"/>
      <c r="L107" s="18">
        <v>7070</v>
      </c>
      <c r="M107" s="18"/>
      <c r="N107" s="18"/>
      <c r="O107" s="18">
        <v>2000</v>
      </c>
      <c r="P107" s="18">
        <f t="shared" si="9"/>
        <v>14250</v>
      </c>
    </row>
    <row r="108" spans="1:16" s="3" customFormat="1">
      <c r="A108" s="1"/>
      <c r="B108" s="9" t="s">
        <v>171</v>
      </c>
      <c r="C108" s="55"/>
      <c r="D108" s="18">
        <v>0</v>
      </c>
      <c r="E108" s="18">
        <v>0</v>
      </c>
      <c r="F108" s="18">
        <v>0</v>
      </c>
      <c r="G108" s="18">
        <v>0</v>
      </c>
      <c r="H108" s="18"/>
      <c r="I108" s="18"/>
      <c r="J108" s="18"/>
      <c r="K108" s="18"/>
      <c r="L108" s="18">
        <v>0</v>
      </c>
      <c r="M108" s="18"/>
      <c r="N108" s="18">
        <v>634.94000000000005</v>
      </c>
      <c r="O108" s="18"/>
      <c r="P108" s="18">
        <f t="shared" si="9"/>
        <v>634.94000000000005</v>
      </c>
    </row>
    <row r="109" spans="1:16" s="3" customFormat="1">
      <c r="A109" s="1" t="s">
        <v>123</v>
      </c>
      <c r="B109" s="9" t="s">
        <v>124</v>
      </c>
      <c r="C109" s="52"/>
      <c r="D109" s="18">
        <v>13598.8</v>
      </c>
      <c r="E109" s="18">
        <v>51325.46</v>
      </c>
      <c r="F109" s="18">
        <v>53920</v>
      </c>
      <c r="G109" s="18">
        <v>13357</v>
      </c>
      <c r="H109" s="18">
        <v>92190.399999999994</v>
      </c>
      <c r="I109" s="18">
        <v>57240</v>
      </c>
      <c r="J109" s="18">
        <v>52870.03</v>
      </c>
      <c r="K109" s="18">
        <v>10344.51</v>
      </c>
      <c r="L109" s="18">
        <v>24640</v>
      </c>
      <c r="M109" s="18">
        <v>5768</v>
      </c>
      <c r="N109" s="18">
        <v>15561.6</v>
      </c>
      <c r="O109" s="18">
        <v>84944.7</v>
      </c>
      <c r="P109" s="18">
        <f t="shared" si="9"/>
        <v>475760.50000000006</v>
      </c>
    </row>
    <row r="110" spans="1:16" s="3" customFormat="1">
      <c r="A110" s="1" t="s">
        <v>206</v>
      </c>
      <c r="B110" s="9" t="s">
        <v>205</v>
      </c>
      <c r="C110" s="52"/>
      <c r="D110" s="18">
        <v>0</v>
      </c>
      <c r="E110" s="18">
        <v>0</v>
      </c>
      <c r="F110" s="18">
        <v>0</v>
      </c>
      <c r="G110" s="18">
        <v>0</v>
      </c>
      <c r="H110" s="18"/>
      <c r="I110" s="18"/>
      <c r="J110" s="18"/>
      <c r="K110" s="18"/>
      <c r="L110" s="18">
        <v>0</v>
      </c>
      <c r="M110" s="18"/>
      <c r="N110" s="18"/>
      <c r="O110" s="18"/>
      <c r="P110" s="18">
        <f t="shared" si="9"/>
        <v>0</v>
      </c>
    </row>
    <row r="111" spans="1:16" s="3" customFormat="1">
      <c r="A111" s="1" t="s">
        <v>125</v>
      </c>
      <c r="B111" s="9" t="s">
        <v>126</v>
      </c>
      <c r="C111" s="52">
        <v>3</v>
      </c>
      <c r="D111" s="18">
        <v>0</v>
      </c>
      <c r="E111" s="18">
        <v>0</v>
      </c>
      <c r="F111" s="18">
        <v>210</v>
      </c>
      <c r="G111" s="18">
        <v>0</v>
      </c>
      <c r="H111" s="18"/>
      <c r="I111" s="18"/>
      <c r="J111" s="18">
        <v>75030</v>
      </c>
      <c r="K111" s="18"/>
      <c r="L111" s="18">
        <v>0</v>
      </c>
      <c r="M111" s="18">
        <v>83572.800000000003</v>
      </c>
      <c r="N111" s="18">
        <v>70883.91</v>
      </c>
      <c r="O111" s="18">
        <v>766536.99</v>
      </c>
      <c r="P111" s="18">
        <f t="shared" si="9"/>
        <v>996233.7</v>
      </c>
    </row>
    <row r="112" spans="1:16" s="3" customFormat="1">
      <c r="A112" s="1" t="s">
        <v>156</v>
      </c>
      <c r="B112" s="9" t="s">
        <v>157</v>
      </c>
      <c r="C112" s="52"/>
      <c r="D112" s="18">
        <v>0</v>
      </c>
      <c r="E112" s="18">
        <v>0</v>
      </c>
      <c r="F112" s="18">
        <v>0</v>
      </c>
      <c r="G112" s="18">
        <v>0</v>
      </c>
      <c r="H112" s="18"/>
      <c r="I112" s="18"/>
      <c r="J112" s="18"/>
      <c r="K112" s="18"/>
      <c r="L112" s="18">
        <v>0</v>
      </c>
      <c r="M112" s="18"/>
      <c r="N112" s="18"/>
      <c r="O112" s="18"/>
      <c r="P112" s="18">
        <f t="shared" si="9"/>
        <v>0</v>
      </c>
    </row>
    <row r="113" spans="1:16" s="3" customFormat="1">
      <c r="A113" s="1" t="s">
        <v>127</v>
      </c>
      <c r="B113" s="9" t="s">
        <v>158</v>
      </c>
      <c r="C113" s="52"/>
      <c r="D113" s="18">
        <v>1685.85</v>
      </c>
      <c r="E113" s="18">
        <v>22689.239999999998</v>
      </c>
      <c r="F113" s="18">
        <v>36945.56</v>
      </c>
      <c r="G113" s="18">
        <v>0</v>
      </c>
      <c r="H113" s="18">
        <v>19859.849999999999</v>
      </c>
      <c r="I113" s="18">
        <v>10444.82</v>
      </c>
      <c r="J113" s="18">
        <v>2658.49</v>
      </c>
      <c r="K113" s="18">
        <v>2500</v>
      </c>
      <c r="L113" s="18">
        <v>10657.5</v>
      </c>
      <c r="M113" s="18"/>
      <c r="N113" s="18">
        <v>1720</v>
      </c>
      <c r="O113" s="18">
        <v>9549.25</v>
      </c>
      <c r="P113" s="18">
        <f t="shared" si="9"/>
        <v>118710.56000000001</v>
      </c>
    </row>
    <row r="114" spans="1:16" s="3" customFormat="1">
      <c r="A114" s="1" t="s">
        <v>128</v>
      </c>
      <c r="B114" s="9" t="s">
        <v>129</v>
      </c>
      <c r="C114" s="52"/>
      <c r="D114" s="18">
        <v>17290</v>
      </c>
      <c r="E114" s="18">
        <v>39924.9</v>
      </c>
      <c r="F114" s="18">
        <v>67874.799999999988</v>
      </c>
      <c r="G114" s="18">
        <v>103972.51000000001</v>
      </c>
      <c r="H114" s="18">
        <v>29223.1</v>
      </c>
      <c r="I114" s="18">
        <v>62824.360000000008</v>
      </c>
      <c r="J114" s="18">
        <v>29012.73</v>
      </c>
      <c r="K114" s="18">
        <v>44677.07</v>
      </c>
      <c r="L114" s="18">
        <v>61350.37</v>
      </c>
      <c r="M114" s="18">
        <v>69727.73</v>
      </c>
      <c r="N114" s="18">
        <v>57323.3</v>
      </c>
      <c r="O114" s="18">
        <v>149422.35</v>
      </c>
      <c r="P114" s="18">
        <f t="shared" si="9"/>
        <v>732623.22</v>
      </c>
    </row>
    <row r="115" spans="1:16" s="3" customFormat="1">
      <c r="A115" s="1" t="s">
        <v>130</v>
      </c>
      <c r="B115" s="9" t="s">
        <v>131</v>
      </c>
      <c r="C115" s="52">
        <v>4</v>
      </c>
      <c r="D115" s="18">
        <v>102800.61</v>
      </c>
      <c r="E115" s="18">
        <v>281127.30000000005</v>
      </c>
      <c r="F115" s="18">
        <v>97276.820000000022</v>
      </c>
      <c r="G115" s="18">
        <v>87951.89</v>
      </c>
      <c r="H115" s="18">
        <v>41379.74</v>
      </c>
      <c r="I115" s="18"/>
      <c r="J115" s="18"/>
      <c r="K115" s="18">
        <v>4350</v>
      </c>
      <c r="L115" s="18">
        <v>0</v>
      </c>
      <c r="M115" s="18">
        <v>166330.70000000001</v>
      </c>
      <c r="N115" s="18">
        <v>33536.800000000003</v>
      </c>
      <c r="O115" s="18">
        <v>73448.91</v>
      </c>
      <c r="P115" s="18">
        <f t="shared" si="9"/>
        <v>888202.77000000014</v>
      </c>
    </row>
    <row r="116" spans="1:16" s="3" customFormat="1">
      <c r="A116" s="1"/>
      <c r="B116" s="9" t="s">
        <v>228</v>
      </c>
      <c r="C116" s="52"/>
      <c r="D116" s="18"/>
      <c r="E116" s="18"/>
      <c r="F116" s="18">
        <v>130901.09000000003</v>
      </c>
      <c r="G116" s="18">
        <v>47041.94</v>
      </c>
      <c r="H116" s="18">
        <v>18864.019999999997</v>
      </c>
      <c r="I116" s="18">
        <v>97298.39</v>
      </c>
      <c r="J116" s="18">
        <v>219029.06</v>
      </c>
      <c r="K116" s="18">
        <v>170543.18999999997</v>
      </c>
      <c r="L116" s="18">
        <v>65549.81</v>
      </c>
      <c r="M116" s="18">
        <v>257730.97</v>
      </c>
      <c r="N116" s="18">
        <v>7517.4700000000012</v>
      </c>
      <c r="O116" s="18">
        <v>885</v>
      </c>
      <c r="P116" s="18">
        <f t="shared" si="9"/>
        <v>1015360.94</v>
      </c>
    </row>
    <row r="117" spans="1:16" s="3" customFormat="1">
      <c r="A117" s="1"/>
      <c r="B117" s="9" t="s">
        <v>165</v>
      </c>
      <c r="C117" s="52"/>
      <c r="D117" s="18">
        <v>0</v>
      </c>
      <c r="E117" s="18">
        <v>3824.15</v>
      </c>
      <c r="F117" s="18">
        <v>0</v>
      </c>
      <c r="G117" s="18">
        <v>0</v>
      </c>
      <c r="H117" s="18"/>
      <c r="I117" s="18"/>
      <c r="J117" s="18"/>
      <c r="K117" s="18"/>
      <c r="L117" s="18">
        <v>0</v>
      </c>
      <c r="M117" s="18"/>
      <c r="N117" s="18"/>
      <c r="O117" s="18"/>
      <c r="P117" s="18">
        <f t="shared" si="9"/>
        <v>3824.15</v>
      </c>
    </row>
    <row r="118" spans="1:16" s="3" customFormat="1">
      <c r="A118" s="1"/>
      <c r="B118" s="9" t="s">
        <v>220</v>
      </c>
      <c r="C118" s="52"/>
      <c r="D118" s="18">
        <v>1500</v>
      </c>
      <c r="E118" s="18">
        <v>2962.8</v>
      </c>
      <c r="F118" s="18">
        <v>1500</v>
      </c>
      <c r="G118" s="18">
        <v>1500</v>
      </c>
      <c r="H118" s="18">
        <v>1500</v>
      </c>
      <c r="I118" s="18">
        <v>800</v>
      </c>
      <c r="J118" s="18">
        <v>3954</v>
      </c>
      <c r="K118" s="18">
        <v>30231.27</v>
      </c>
      <c r="L118" s="18">
        <v>0</v>
      </c>
      <c r="M118" s="18"/>
      <c r="N118" s="18">
        <v>8324.31</v>
      </c>
      <c r="O118" s="18">
        <v>4301.29</v>
      </c>
      <c r="P118" s="120">
        <f>SUM(D118:O118)</f>
        <v>56573.67</v>
      </c>
    </row>
    <row r="119" spans="1:16" s="3" customFormat="1">
      <c r="A119" s="1"/>
      <c r="B119" s="9" t="s">
        <v>221</v>
      </c>
      <c r="C119" s="52"/>
      <c r="D119" s="18">
        <v>0</v>
      </c>
      <c r="E119" s="18">
        <v>1462.8</v>
      </c>
      <c r="F119" s="18">
        <v>0</v>
      </c>
      <c r="G119" s="18">
        <v>954</v>
      </c>
      <c r="H119" s="18">
        <v>477</v>
      </c>
      <c r="I119" s="18">
        <v>1500</v>
      </c>
      <c r="J119" s="18">
        <v>4137.7700000000004</v>
      </c>
      <c r="K119" s="18">
        <v>8634.0499999999993</v>
      </c>
      <c r="L119" s="18">
        <v>1668</v>
      </c>
      <c r="M119" s="18">
        <v>11308.96</v>
      </c>
      <c r="N119" s="18">
        <v>53254</v>
      </c>
      <c r="O119" s="18">
        <v>71172.5</v>
      </c>
      <c r="P119" s="18">
        <f t="shared" ref="P119:P120" si="10">SUM(D119:O119)</f>
        <v>154569.08000000002</v>
      </c>
    </row>
    <row r="120" spans="1:16" s="3" customFormat="1">
      <c r="A120" s="1"/>
      <c r="B120" s="9" t="s">
        <v>213</v>
      </c>
      <c r="C120" s="52"/>
      <c r="D120" s="30">
        <v>215717.9</v>
      </c>
      <c r="E120" s="30">
        <v>0</v>
      </c>
      <c r="F120" s="30">
        <v>85753.15</v>
      </c>
      <c r="G120" s="30">
        <v>0</v>
      </c>
      <c r="H120" s="30">
        <v>5000</v>
      </c>
      <c r="I120" s="30">
        <v>0</v>
      </c>
      <c r="J120" s="30">
        <v>0</v>
      </c>
      <c r="K120" s="30">
        <v>0</v>
      </c>
      <c r="L120" s="30">
        <v>4350</v>
      </c>
      <c r="M120" s="30">
        <v>0</v>
      </c>
      <c r="N120" s="30">
        <v>0</v>
      </c>
      <c r="O120" s="30">
        <v>0</v>
      </c>
      <c r="P120" s="30">
        <f t="shared" si="10"/>
        <v>310821.05</v>
      </c>
    </row>
    <row r="121" spans="1:16" s="3" customFormat="1">
      <c r="A121" s="1"/>
      <c r="B121" s="42"/>
      <c r="C121" s="52"/>
      <c r="D121" s="19">
        <f t="shared" ref="D121:N121" si="11">SUM(D92:D120)</f>
        <v>394865.55999999994</v>
      </c>
      <c r="E121" s="19">
        <f t="shared" si="11"/>
        <v>436572.92000000004</v>
      </c>
      <c r="F121" s="19">
        <f t="shared" si="11"/>
        <v>694495.58000000007</v>
      </c>
      <c r="G121" s="19">
        <f t="shared" si="11"/>
        <v>410046.2</v>
      </c>
      <c r="H121" s="19">
        <f t="shared" si="11"/>
        <v>344511.88</v>
      </c>
      <c r="I121" s="19">
        <f t="shared" si="11"/>
        <v>357078.87</v>
      </c>
      <c r="J121" s="19">
        <f t="shared" si="11"/>
        <v>588090.54</v>
      </c>
      <c r="K121" s="19">
        <f t="shared" si="11"/>
        <v>354928.64999999997</v>
      </c>
      <c r="L121" s="19">
        <f t="shared" si="11"/>
        <v>256670.75</v>
      </c>
      <c r="M121" s="19">
        <f t="shared" si="11"/>
        <v>902936.65999999992</v>
      </c>
      <c r="N121" s="19">
        <f t="shared" si="11"/>
        <v>588438.43999999994</v>
      </c>
      <c r="O121" s="19">
        <f>SUM(O92:O120)</f>
        <v>1599506.16</v>
      </c>
      <c r="P121" s="19">
        <f>SUM(P92:P120)</f>
        <v>6928142.21</v>
      </c>
    </row>
    <row r="122" spans="1:16" s="3" customFormat="1">
      <c r="A122" s="1"/>
      <c r="B122" s="9"/>
      <c r="C122" s="52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</row>
    <row r="123" spans="1:16" s="3" customFormat="1">
      <c r="A123" s="1"/>
      <c r="B123" s="26" t="s">
        <v>209</v>
      </c>
      <c r="C123" s="52"/>
      <c r="D123" s="18">
        <f t="shared" ref="D123:N123" si="12">D72+D80+D90+D121</f>
        <v>655972.85999999987</v>
      </c>
      <c r="E123" s="18">
        <f t="shared" si="12"/>
        <v>610748.97</v>
      </c>
      <c r="F123" s="18">
        <f t="shared" si="12"/>
        <v>828748.55</v>
      </c>
      <c r="G123" s="18">
        <f t="shared" si="12"/>
        <v>552529.69999999995</v>
      </c>
      <c r="H123" s="18">
        <f t="shared" si="12"/>
        <v>529819.92000000004</v>
      </c>
      <c r="I123" s="18">
        <f t="shared" si="12"/>
        <v>488414.12</v>
      </c>
      <c r="J123" s="18">
        <f t="shared" si="12"/>
        <v>723664.12</v>
      </c>
      <c r="K123" s="18">
        <f t="shared" si="12"/>
        <v>503410.15999999992</v>
      </c>
      <c r="L123" s="18">
        <f t="shared" si="12"/>
        <v>388861.43</v>
      </c>
      <c r="M123" s="18">
        <f t="shared" si="12"/>
        <v>1032895.7799999999</v>
      </c>
      <c r="N123" s="18">
        <f t="shared" si="12"/>
        <v>729761.25</v>
      </c>
      <c r="O123" s="18">
        <f>O72+O80+O90+O121</f>
        <v>1937216.95</v>
      </c>
      <c r="P123" s="18">
        <f>P72+P80+P90+P121</f>
        <v>8982043.8100000005</v>
      </c>
    </row>
    <row r="124" spans="1:16" s="3" customFormat="1">
      <c r="A124" s="1" t="s">
        <v>148</v>
      </c>
      <c r="B124" s="9"/>
      <c r="C124" s="52"/>
      <c r="D124" s="20"/>
      <c r="E124" s="20"/>
      <c r="F124" s="20"/>
      <c r="G124" s="20"/>
      <c r="H124" s="29"/>
      <c r="I124" s="29"/>
      <c r="J124" s="29"/>
      <c r="K124" s="29"/>
      <c r="L124" s="29"/>
      <c r="M124" s="20"/>
      <c r="N124" s="20"/>
      <c r="O124" s="20"/>
      <c r="P124" s="20">
        <f>SUM(D124:O124)</f>
        <v>0</v>
      </c>
    </row>
    <row r="125" spans="1:16" s="3" customFormat="1">
      <c r="A125" s="1"/>
      <c r="B125" s="26" t="s">
        <v>198</v>
      </c>
      <c r="C125" s="52"/>
      <c r="D125" s="18">
        <f>D23-D123</f>
        <v>-539417.81999999983</v>
      </c>
      <c r="E125" s="18">
        <f t="shared" ref="E125:H125" si="13">E23-E123</f>
        <v>515664.63000000012</v>
      </c>
      <c r="F125" s="18">
        <f t="shared" si="13"/>
        <v>1342166.0799999998</v>
      </c>
      <c r="G125" s="18">
        <f t="shared" si="13"/>
        <v>798986.37999999989</v>
      </c>
      <c r="H125" s="18">
        <f t="shared" si="13"/>
        <v>272566.45999999985</v>
      </c>
      <c r="I125" s="18">
        <f>I23-I123</f>
        <v>2442152.34</v>
      </c>
      <c r="J125" s="18">
        <f>J23-J123-J130</f>
        <v>1613542.2199999997</v>
      </c>
      <c r="K125" s="18">
        <f>K23-K123-K130</f>
        <v>1814617.0599999996</v>
      </c>
      <c r="L125" s="18">
        <f t="shared" ref="L125:P125" si="14">L23-L123-L130</f>
        <v>1222924.6299999997</v>
      </c>
      <c r="M125" s="18">
        <f t="shared" si="14"/>
        <v>45009.849999999744</v>
      </c>
      <c r="N125" s="18">
        <f>N23-N123-N130</f>
        <v>-682751.40000000026</v>
      </c>
      <c r="O125" s="18">
        <f>O23-O123-O130</f>
        <v>-1150968.3500000001</v>
      </c>
      <c r="P125" s="18">
        <f t="shared" si="14"/>
        <v>-1150968.3499999996</v>
      </c>
    </row>
    <row r="126" spans="1:16" s="3" customFormat="1">
      <c r="A126" s="1"/>
      <c r="B126" s="9"/>
      <c r="C126" s="52"/>
      <c r="D126" s="18"/>
      <c r="E126" s="18"/>
      <c r="F126" s="18"/>
      <c r="G126" s="18"/>
      <c r="H126" s="21"/>
      <c r="I126" s="21"/>
      <c r="J126" s="21"/>
      <c r="K126" s="21"/>
      <c r="L126" s="21"/>
      <c r="M126" s="18"/>
      <c r="N126" s="18"/>
      <c r="O126" s="18"/>
      <c r="P126" s="18"/>
    </row>
    <row r="127" spans="1:16" s="3" customFormat="1">
      <c r="A127" s="1"/>
      <c r="B127" s="10" t="s">
        <v>233</v>
      </c>
      <c r="C127" s="52"/>
      <c r="D127" s="18"/>
      <c r="E127" s="18"/>
      <c r="F127" s="18"/>
      <c r="G127" s="18"/>
      <c r="H127" s="21"/>
      <c r="I127" s="21"/>
      <c r="J127" s="21"/>
      <c r="K127" s="21"/>
      <c r="L127" s="21"/>
      <c r="M127" s="18"/>
      <c r="N127" s="18"/>
      <c r="O127" s="18"/>
      <c r="P127" s="18"/>
    </row>
    <row r="128" spans="1:16" s="3" customFormat="1">
      <c r="A128" s="1"/>
      <c r="B128" s="9" t="s">
        <v>232</v>
      </c>
      <c r="C128" s="52"/>
      <c r="D128" s="18"/>
      <c r="E128" s="18"/>
      <c r="F128" s="18"/>
      <c r="G128" s="18"/>
      <c r="H128" s="21"/>
      <c r="I128" s="21"/>
      <c r="J128" s="21">
        <v>108946</v>
      </c>
      <c r="K128" s="21"/>
      <c r="L128" s="21">
        <v>99346</v>
      </c>
      <c r="M128" s="18">
        <v>149019</v>
      </c>
      <c r="N128" s="18">
        <v>0</v>
      </c>
      <c r="O128" s="18"/>
      <c r="P128" s="18">
        <f>SUM(D128:O128)</f>
        <v>357311</v>
      </c>
    </row>
    <row r="129" spans="1:16" s="3" customFormat="1">
      <c r="A129" s="1"/>
      <c r="B129" s="9" t="s">
        <v>234</v>
      </c>
      <c r="C129" s="52"/>
      <c r="D129" s="20"/>
      <c r="E129" s="20"/>
      <c r="F129" s="20"/>
      <c r="G129" s="20"/>
      <c r="H129" s="29"/>
      <c r="I129" s="29"/>
      <c r="J129" s="29"/>
      <c r="K129" s="29">
        <v>310455</v>
      </c>
      <c r="L129" s="29">
        <v>103485</v>
      </c>
      <c r="M129" s="20"/>
      <c r="N129" s="20"/>
      <c r="O129" s="20"/>
      <c r="P129" s="20">
        <f>SUM(D129:O129)</f>
        <v>413940</v>
      </c>
    </row>
    <row r="130" spans="1:16" s="3" customFormat="1">
      <c r="A130" s="1"/>
      <c r="B130" s="9"/>
      <c r="C130" s="52"/>
      <c r="D130" s="18">
        <f>SUM(D128:D129)</f>
        <v>0</v>
      </c>
      <c r="E130" s="18">
        <f t="shared" ref="E130:O130" si="15">SUM(E128:E129)</f>
        <v>0</v>
      </c>
      <c r="F130" s="18">
        <f t="shared" si="15"/>
        <v>0</v>
      </c>
      <c r="G130" s="18">
        <f t="shared" si="15"/>
        <v>0</v>
      </c>
      <c r="H130" s="18">
        <f t="shared" si="15"/>
        <v>0</v>
      </c>
      <c r="I130" s="18">
        <f t="shared" si="15"/>
        <v>0</v>
      </c>
      <c r="J130" s="18">
        <f t="shared" si="15"/>
        <v>108946</v>
      </c>
      <c r="K130" s="18">
        <f t="shared" si="15"/>
        <v>310455</v>
      </c>
      <c r="L130" s="18">
        <f t="shared" si="15"/>
        <v>202831</v>
      </c>
      <c r="M130" s="18">
        <f t="shared" si="15"/>
        <v>149019</v>
      </c>
      <c r="N130" s="18">
        <f t="shared" si="15"/>
        <v>0</v>
      </c>
      <c r="O130" s="18">
        <f t="shared" si="15"/>
        <v>0</v>
      </c>
      <c r="P130" s="18">
        <f>SUM(D130:O130)</f>
        <v>771251</v>
      </c>
    </row>
    <row r="131" spans="1:16" s="3" customFormat="1">
      <c r="A131" s="1"/>
      <c r="B131" s="9"/>
      <c r="C131" s="52"/>
      <c r="D131" s="18"/>
      <c r="E131" s="18"/>
      <c r="F131" s="18"/>
      <c r="G131" s="18"/>
      <c r="H131" s="21"/>
      <c r="I131" s="21"/>
      <c r="J131" s="21"/>
      <c r="K131" s="21"/>
      <c r="L131" s="21"/>
      <c r="M131" s="18"/>
      <c r="N131" s="18"/>
      <c r="O131" s="18"/>
      <c r="P131" s="18"/>
    </row>
    <row r="132" spans="1:16" s="3" customFormat="1">
      <c r="A132" s="1"/>
      <c r="B132" s="31" t="s">
        <v>200</v>
      </c>
      <c r="C132" s="56"/>
      <c r="D132" s="33"/>
      <c r="E132" s="33"/>
      <c r="F132" s="33"/>
      <c r="G132" s="33"/>
      <c r="H132" s="34"/>
      <c r="I132" s="34"/>
      <c r="J132" s="34"/>
      <c r="K132" s="34"/>
      <c r="L132" s="34"/>
      <c r="M132" s="33"/>
      <c r="N132" s="33"/>
      <c r="O132" s="33"/>
      <c r="P132" s="33"/>
    </row>
    <row r="133" spans="1:16" s="3" customFormat="1">
      <c r="A133" s="1"/>
      <c r="B133" s="32" t="s">
        <v>168</v>
      </c>
      <c r="C133" s="56"/>
      <c r="D133" s="33">
        <v>479041.81</v>
      </c>
      <c r="E133" s="33">
        <f t="shared" ref="E133:N133" si="16">D159</f>
        <v>593539.84000000008</v>
      </c>
      <c r="F133" s="33">
        <f t="shared" si="16"/>
        <v>889823.59000000008</v>
      </c>
      <c r="G133" s="33">
        <f t="shared" si="16"/>
        <v>3733833.9299999997</v>
      </c>
      <c r="H133" s="33">
        <f t="shared" si="16"/>
        <v>3188633.7199999997</v>
      </c>
      <c r="I133" s="33">
        <f t="shared" si="16"/>
        <v>2925619.9399999995</v>
      </c>
      <c r="J133" s="33">
        <f t="shared" si="16"/>
        <v>2303729.1699999995</v>
      </c>
      <c r="K133" s="33">
        <f t="shared" si="16"/>
        <v>1773736.0499999993</v>
      </c>
      <c r="L133" s="33">
        <f t="shared" si="16"/>
        <v>1424564.9099999995</v>
      </c>
      <c r="M133" s="33">
        <f t="shared" si="16"/>
        <v>1249627.5599999994</v>
      </c>
      <c r="N133" s="33">
        <f t="shared" si="16"/>
        <v>541216.09999999939</v>
      </c>
      <c r="O133" s="33">
        <f>N159</f>
        <v>1420816.2199999993</v>
      </c>
      <c r="P133" s="33">
        <f>D133</f>
        <v>479041.81</v>
      </c>
    </row>
    <row r="134" spans="1:16" s="3" customFormat="1">
      <c r="A134" s="1"/>
      <c r="B134" s="35"/>
      <c r="C134" s="56"/>
      <c r="D134" s="33"/>
      <c r="E134" s="33"/>
      <c r="F134" s="33"/>
      <c r="G134" s="33"/>
      <c r="H134" s="34"/>
      <c r="I134" s="34"/>
      <c r="J134" s="34"/>
      <c r="K134" s="34"/>
      <c r="L134" s="34"/>
      <c r="M134" s="33"/>
      <c r="N134" s="33"/>
      <c r="O134" s="33"/>
      <c r="P134" s="33"/>
    </row>
    <row r="135" spans="1:16">
      <c r="B135" s="32" t="s">
        <v>201</v>
      </c>
      <c r="C135" s="56"/>
      <c r="D135" s="33">
        <v>0</v>
      </c>
      <c r="E135" s="33">
        <v>0</v>
      </c>
      <c r="F135" s="33">
        <v>3200000</v>
      </c>
      <c r="G135" s="33">
        <v>0</v>
      </c>
      <c r="H135" s="36">
        <v>0</v>
      </c>
      <c r="I135" s="36">
        <v>530000</v>
      </c>
      <c r="J135" s="36">
        <v>0</v>
      </c>
      <c r="K135" s="36">
        <v>0</v>
      </c>
      <c r="L135" s="36">
        <v>0</v>
      </c>
      <c r="M135" s="36">
        <v>760000</v>
      </c>
      <c r="N135" s="36">
        <v>0</v>
      </c>
      <c r="O135" s="33">
        <v>900000</v>
      </c>
      <c r="P135" s="33">
        <f>SUM(D135:O135)</f>
        <v>5390000</v>
      </c>
    </row>
    <row r="136" spans="1:16">
      <c r="B136" s="32" t="s">
        <v>204</v>
      </c>
      <c r="C136" s="56"/>
      <c r="D136" s="33">
        <v>30000</v>
      </c>
      <c r="E136" s="33">
        <v>0</v>
      </c>
      <c r="F136" s="33">
        <v>0</v>
      </c>
      <c r="G136" s="33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3">
        <v>0</v>
      </c>
      <c r="P136" s="33">
        <f>SUM(D136:O136)</f>
        <v>30000</v>
      </c>
    </row>
    <row r="137" spans="1:16">
      <c r="B137" s="32" t="s">
        <v>169</v>
      </c>
      <c r="C137" s="56"/>
      <c r="D137" s="33">
        <v>700000</v>
      </c>
      <c r="E137" s="33">
        <v>1500000</v>
      </c>
      <c r="F137" s="33">
        <v>0</v>
      </c>
      <c r="G137" s="33">
        <v>0</v>
      </c>
      <c r="H137" s="36">
        <v>0</v>
      </c>
      <c r="I137" s="36">
        <v>0</v>
      </c>
      <c r="J137" s="36"/>
      <c r="K137" s="36">
        <v>0</v>
      </c>
      <c r="L137" s="36">
        <v>0</v>
      </c>
      <c r="M137" s="36">
        <v>0</v>
      </c>
      <c r="N137" s="36">
        <v>1000000</v>
      </c>
      <c r="O137" s="33">
        <v>0</v>
      </c>
      <c r="P137" s="33">
        <f>SUM(D137:O137)</f>
        <v>3200000</v>
      </c>
    </row>
    <row r="138" spans="1:16">
      <c r="B138" s="32"/>
      <c r="C138" s="56"/>
      <c r="D138" s="33"/>
      <c r="E138" s="33"/>
      <c r="F138" s="33"/>
      <c r="G138" s="33"/>
      <c r="H138" s="36"/>
      <c r="I138" s="36"/>
      <c r="J138" s="36"/>
      <c r="K138" s="36"/>
      <c r="L138" s="36"/>
      <c r="M138" s="36"/>
      <c r="N138" s="36"/>
      <c r="O138" s="33"/>
      <c r="P138" s="33"/>
    </row>
    <row r="139" spans="1:16">
      <c r="B139" s="32" t="s">
        <v>185</v>
      </c>
      <c r="C139" s="56"/>
      <c r="D139" s="33"/>
      <c r="E139" s="33"/>
      <c r="F139" s="33"/>
      <c r="G139" s="33"/>
      <c r="H139" s="36"/>
      <c r="I139" s="36"/>
      <c r="J139" s="36"/>
      <c r="K139" s="36"/>
      <c r="L139" s="36"/>
      <c r="M139" s="36"/>
      <c r="N139" s="36"/>
      <c r="O139" s="33"/>
      <c r="P139" s="33"/>
    </row>
    <row r="140" spans="1:16" s="3" customFormat="1">
      <c r="A140" s="1"/>
      <c r="B140" s="32" t="s">
        <v>170</v>
      </c>
      <c r="C140" s="56"/>
      <c r="D140" s="33">
        <v>0</v>
      </c>
      <c r="E140" s="33">
        <v>0</v>
      </c>
      <c r="F140" s="33">
        <v>0</v>
      </c>
      <c r="G140" s="33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3">
        <v>0</v>
      </c>
      <c r="N140" s="33">
        <v>0</v>
      </c>
      <c r="O140" s="33">
        <v>0</v>
      </c>
      <c r="P140" s="33">
        <f>SUM(D140:O140)</f>
        <v>0</v>
      </c>
    </row>
    <row r="141" spans="1:16" s="3" customFormat="1">
      <c r="A141" s="1"/>
      <c r="B141" s="32"/>
      <c r="C141" s="56"/>
      <c r="D141" s="33"/>
      <c r="E141" s="33"/>
      <c r="F141" s="33"/>
      <c r="G141" s="33"/>
      <c r="H141" s="34"/>
      <c r="I141" s="34"/>
      <c r="J141" s="34"/>
      <c r="K141" s="34"/>
      <c r="L141" s="34"/>
      <c r="M141" s="33"/>
      <c r="N141" s="33"/>
      <c r="O141" s="33"/>
      <c r="P141" s="33"/>
    </row>
    <row r="142" spans="1:16" s="3" customFormat="1">
      <c r="A142" s="1"/>
      <c r="B142" s="31" t="s">
        <v>186</v>
      </c>
      <c r="C142" s="56"/>
      <c r="D142" s="33"/>
      <c r="E142" s="33"/>
      <c r="F142" s="33"/>
      <c r="G142" s="33"/>
      <c r="H142" s="34"/>
      <c r="I142" s="34"/>
      <c r="J142" s="34"/>
      <c r="K142" s="34"/>
      <c r="L142" s="34"/>
      <c r="M142" s="33"/>
      <c r="N142" s="33"/>
      <c r="O142" s="33"/>
      <c r="P142" s="33">
        <f>SUM(D142:O142)</f>
        <v>0</v>
      </c>
    </row>
    <row r="143" spans="1:16" s="3" customFormat="1">
      <c r="A143" s="1"/>
      <c r="B143" s="32" t="s">
        <v>276</v>
      </c>
      <c r="C143" s="56"/>
      <c r="D143" s="33">
        <v>272404.7</v>
      </c>
      <c r="E143" s="33">
        <v>58615.12</v>
      </c>
      <c r="F143" s="33">
        <v>57140.5</v>
      </c>
      <c r="G143" s="33">
        <v>980</v>
      </c>
      <c r="H143" s="34">
        <v>23816.1</v>
      </c>
      <c r="I143" s="34">
        <v>0</v>
      </c>
      <c r="J143" s="34">
        <v>-540</v>
      </c>
      <c r="K143" s="34">
        <v>800</v>
      </c>
      <c r="L143" s="34"/>
      <c r="M143" s="34">
        <v>300</v>
      </c>
      <c r="N143" s="34">
        <v>600</v>
      </c>
      <c r="O143" s="34">
        <v>0</v>
      </c>
      <c r="P143" s="33">
        <f>SUM(D143:O143)</f>
        <v>414116.42</v>
      </c>
    </row>
    <row r="144" spans="1:16" s="3" customFormat="1">
      <c r="A144" s="1"/>
      <c r="B144" s="32" t="s">
        <v>225</v>
      </c>
      <c r="C144" s="56"/>
      <c r="D144" s="33">
        <v>0</v>
      </c>
      <c r="E144" s="33">
        <v>0</v>
      </c>
      <c r="F144" s="33">
        <v>0</v>
      </c>
      <c r="G144" s="33">
        <v>0</v>
      </c>
      <c r="H144" s="34">
        <v>0</v>
      </c>
      <c r="I144" s="34">
        <v>0</v>
      </c>
      <c r="J144" s="34">
        <v>1353.25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3">
        <f t="shared" ref="P144:P156" si="17">SUM(D144:O144)</f>
        <v>1353.25</v>
      </c>
    </row>
    <row r="145" spans="1:16" s="3" customFormat="1">
      <c r="A145" s="1"/>
      <c r="B145" s="32" t="s">
        <v>176</v>
      </c>
      <c r="C145" s="56"/>
      <c r="D145" s="33">
        <v>0</v>
      </c>
      <c r="E145" s="33">
        <v>6101.13</v>
      </c>
      <c r="F145" s="33">
        <v>0</v>
      </c>
      <c r="G145" s="33">
        <f>76697.35+171775.73</f>
        <v>248473.08000000002</v>
      </c>
      <c r="H145" s="34">
        <f>5380.54+17716.73+50000</f>
        <v>73097.27</v>
      </c>
      <c r="I145" s="34">
        <f>8038+114340.51+35794</f>
        <v>158172.51</v>
      </c>
      <c r="J145" s="34">
        <v>7928.16</v>
      </c>
      <c r="K145" s="34">
        <f>280+21935.5</f>
        <v>22215.5</v>
      </c>
      <c r="L145" s="34">
        <f>53582.97+1233.1+420</f>
        <v>55236.07</v>
      </c>
      <c r="M145" s="34">
        <v>0</v>
      </c>
      <c r="N145" s="34">
        <v>0</v>
      </c>
      <c r="O145" s="34">
        <v>4068.96</v>
      </c>
      <c r="P145" s="33">
        <f t="shared" si="17"/>
        <v>575292.67999999993</v>
      </c>
    </row>
    <row r="146" spans="1:16" s="3" customFormat="1">
      <c r="A146" s="1"/>
      <c r="B146" s="32" t="s">
        <v>207</v>
      </c>
      <c r="C146" s="56"/>
      <c r="D146" s="33">
        <v>0</v>
      </c>
      <c r="E146" s="33">
        <v>800000</v>
      </c>
      <c r="F146" s="33">
        <v>56380.800000000003</v>
      </c>
      <c r="G146" s="33">
        <v>260886.42</v>
      </c>
      <c r="H146" s="34">
        <v>83363</v>
      </c>
      <c r="I146" s="34">
        <v>300000</v>
      </c>
      <c r="J146" s="34">
        <v>0</v>
      </c>
      <c r="K146" s="34">
        <v>190</v>
      </c>
      <c r="L146" s="34">
        <v>0</v>
      </c>
      <c r="M146" s="34">
        <v>0</v>
      </c>
      <c r="N146" s="34">
        <v>0</v>
      </c>
      <c r="O146" s="34">
        <v>0</v>
      </c>
      <c r="P146" s="33">
        <f t="shared" si="17"/>
        <v>1500820.22</v>
      </c>
    </row>
    <row r="147" spans="1:16" s="3" customFormat="1">
      <c r="A147" s="1"/>
      <c r="B147" s="114" t="s">
        <v>242</v>
      </c>
      <c r="C147" s="56"/>
      <c r="D147" s="33">
        <v>0</v>
      </c>
      <c r="E147" s="33">
        <v>0</v>
      </c>
      <c r="F147" s="33">
        <v>0</v>
      </c>
      <c r="G147" s="33">
        <v>0</v>
      </c>
      <c r="H147" s="34">
        <v>0</v>
      </c>
      <c r="I147" s="34"/>
      <c r="J147" s="34"/>
      <c r="K147" s="34"/>
      <c r="L147" s="34">
        <v>0</v>
      </c>
      <c r="M147" s="34">
        <v>720000</v>
      </c>
      <c r="N147" s="34">
        <v>0</v>
      </c>
      <c r="O147" s="34">
        <v>0</v>
      </c>
      <c r="P147" s="33">
        <f t="shared" si="17"/>
        <v>720000</v>
      </c>
    </row>
    <row r="148" spans="1:16" s="3" customFormat="1">
      <c r="A148" s="1" t="s">
        <v>174</v>
      </c>
      <c r="B148" s="32" t="s">
        <v>227</v>
      </c>
      <c r="C148" s="56"/>
      <c r="D148" s="33">
        <v>0</v>
      </c>
      <c r="E148" s="33">
        <v>0</v>
      </c>
      <c r="F148" s="33">
        <v>0</v>
      </c>
      <c r="G148" s="33">
        <v>0</v>
      </c>
      <c r="H148" s="34">
        <v>0</v>
      </c>
      <c r="I148" s="34">
        <v>0</v>
      </c>
      <c r="J148" s="34">
        <v>498750</v>
      </c>
      <c r="K148" s="34">
        <v>28970.799999999999</v>
      </c>
      <c r="L148" s="34">
        <v>22703</v>
      </c>
      <c r="M148" s="34">
        <v>167817.67</v>
      </c>
      <c r="N148" s="34">
        <v>7182.33</v>
      </c>
      <c r="O148" s="34">
        <v>8220</v>
      </c>
      <c r="P148" s="33">
        <f t="shared" si="17"/>
        <v>733643.8</v>
      </c>
    </row>
    <row r="149" spans="1:16" s="3" customFormat="1">
      <c r="A149" s="1"/>
      <c r="B149" s="32" t="s">
        <v>226</v>
      </c>
      <c r="C149" s="56"/>
      <c r="D149" s="33">
        <v>0</v>
      </c>
      <c r="E149" s="33">
        <v>0</v>
      </c>
      <c r="F149" s="33">
        <v>0</v>
      </c>
      <c r="G149" s="33">
        <v>0</v>
      </c>
      <c r="H149" s="34">
        <v>0</v>
      </c>
      <c r="I149" s="34">
        <v>599989.68000000005</v>
      </c>
      <c r="J149" s="34"/>
      <c r="K149" s="34">
        <v>299994.83999999997</v>
      </c>
      <c r="L149" s="34">
        <v>99998.28</v>
      </c>
      <c r="M149" s="34">
        <v>52.5</v>
      </c>
      <c r="N149" s="34">
        <v>0</v>
      </c>
      <c r="O149" s="34">
        <v>0</v>
      </c>
      <c r="P149" s="33">
        <f t="shared" si="17"/>
        <v>1000035.3</v>
      </c>
    </row>
    <row r="150" spans="1:16" s="3" customFormat="1">
      <c r="A150" s="1"/>
      <c r="B150" s="32" t="s">
        <v>212</v>
      </c>
      <c r="C150" s="56"/>
      <c r="D150" s="33">
        <v>0</v>
      </c>
      <c r="E150" s="33">
        <v>0</v>
      </c>
      <c r="F150" s="33">
        <v>0</v>
      </c>
      <c r="G150" s="33">
        <v>0</v>
      </c>
      <c r="H150" s="34">
        <v>0</v>
      </c>
      <c r="I150" s="34">
        <v>0</v>
      </c>
      <c r="J150" s="34"/>
      <c r="K150" s="34">
        <v>0</v>
      </c>
      <c r="L150" s="34"/>
      <c r="M150" s="34">
        <v>0</v>
      </c>
      <c r="N150" s="34">
        <v>0</v>
      </c>
      <c r="O150" s="34">
        <v>0</v>
      </c>
      <c r="P150" s="33">
        <f t="shared" si="17"/>
        <v>0</v>
      </c>
    </row>
    <row r="151" spans="1:16" s="3" customFormat="1">
      <c r="A151" s="1"/>
      <c r="B151" s="32" t="s">
        <v>211</v>
      </c>
      <c r="C151" s="56"/>
      <c r="D151" s="33">
        <v>0</v>
      </c>
      <c r="E151" s="33">
        <v>0</v>
      </c>
      <c r="F151" s="33">
        <v>0</v>
      </c>
      <c r="G151" s="33">
        <v>0</v>
      </c>
      <c r="H151" s="34">
        <v>82737.41</v>
      </c>
      <c r="I151" s="34">
        <v>29929.75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3">
        <f t="shared" si="17"/>
        <v>112667.16</v>
      </c>
    </row>
    <row r="152" spans="1:16" s="3" customFormat="1">
      <c r="A152" s="1"/>
      <c r="B152" s="32" t="s">
        <v>223</v>
      </c>
      <c r="C152" s="56"/>
      <c r="D152" s="33">
        <v>0</v>
      </c>
      <c r="E152" s="33">
        <v>0</v>
      </c>
      <c r="F152" s="33">
        <v>28316.639999999999</v>
      </c>
      <c r="G152" s="33">
        <v>28571.46</v>
      </c>
      <c r="H152" s="34">
        <v>0</v>
      </c>
      <c r="I152" s="34">
        <v>28709.1</v>
      </c>
      <c r="J152" s="34">
        <v>28501.71</v>
      </c>
      <c r="K152" s="34"/>
      <c r="L152" s="34"/>
      <c r="M152" s="33">
        <v>28496.83</v>
      </c>
      <c r="N152" s="33"/>
      <c r="O152" s="33">
        <v>161862.34</v>
      </c>
      <c r="P152" s="33">
        <f t="shared" si="17"/>
        <v>304458.07999999996</v>
      </c>
    </row>
    <row r="153" spans="1:16" s="3" customFormat="1">
      <c r="A153" s="1"/>
      <c r="B153" s="32" t="s">
        <v>219</v>
      </c>
      <c r="C153" s="56"/>
      <c r="D153" s="33">
        <v>300</v>
      </c>
      <c r="E153" s="33">
        <v>339000</v>
      </c>
      <c r="F153" s="33">
        <v>214151.71999999997</v>
      </c>
      <c r="G153" s="33">
        <v>6289.25</v>
      </c>
      <c r="H153" s="34">
        <v>0</v>
      </c>
      <c r="I153" s="34">
        <v>50089.73</v>
      </c>
      <c r="J153" s="34">
        <v>0</v>
      </c>
      <c r="K153" s="34">
        <v>0</v>
      </c>
      <c r="L153" s="34">
        <v>0</v>
      </c>
      <c r="M153" s="33">
        <v>0</v>
      </c>
      <c r="N153" s="33"/>
      <c r="O153" s="33">
        <v>105127.58</v>
      </c>
      <c r="P153" s="33">
        <f t="shared" si="17"/>
        <v>714958.27999999991</v>
      </c>
    </row>
    <row r="154" spans="1:16" s="3" customFormat="1">
      <c r="A154" s="1"/>
      <c r="B154" s="32" t="s">
        <v>229</v>
      </c>
      <c r="C154" s="56"/>
      <c r="D154" s="33"/>
      <c r="E154" s="33"/>
      <c r="F154" s="33"/>
      <c r="G154" s="33"/>
      <c r="H154" s="34"/>
      <c r="I154" s="34">
        <v>-15000</v>
      </c>
      <c r="J154" s="34">
        <v>-6000</v>
      </c>
      <c r="K154" s="34">
        <v>-3000</v>
      </c>
      <c r="L154" s="34">
        <v>-3000</v>
      </c>
      <c r="M154" s="33">
        <v>401744.49</v>
      </c>
      <c r="N154" s="33">
        <v>19193.77</v>
      </c>
      <c r="O154" s="33">
        <v>28819.02</v>
      </c>
      <c r="P154" s="33">
        <f t="shared" si="17"/>
        <v>422757.28</v>
      </c>
    </row>
    <row r="155" spans="1:16" s="3" customFormat="1">
      <c r="A155" s="1"/>
      <c r="B155" s="32" t="s">
        <v>277</v>
      </c>
      <c r="C155" s="56"/>
      <c r="D155" s="33"/>
      <c r="E155" s="33"/>
      <c r="F155" s="33"/>
      <c r="G155" s="33"/>
      <c r="H155" s="34"/>
      <c r="I155" s="34"/>
      <c r="J155" s="34"/>
      <c r="K155" s="34"/>
      <c r="L155" s="34"/>
      <c r="M155" s="33">
        <v>149999.97</v>
      </c>
      <c r="N155" s="33">
        <v>93423.78</v>
      </c>
      <c r="O155" s="33">
        <v>96449.98000000001</v>
      </c>
      <c r="P155" s="33">
        <f t="shared" si="17"/>
        <v>339873.73</v>
      </c>
    </row>
    <row r="156" spans="1:16" s="3" customFormat="1">
      <c r="A156" s="1"/>
      <c r="B156" s="32" t="s">
        <v>218</v>
      </c>
      <c r="C156" s="56"/>
      <c r="D156" s="111">
        <v>342797.27</v>
      </c>
      <c r="E156" s="111">
        <v>0</v>
      </c>
      <c r="F156" s="111">
        <v>0</v>
      </c>
      <c r="G156" s="111">
        <v>0</v>
      </c>
      <c r="H156" s="112">
        <v>0</v>
      </c>
      <c r="I156" s="112">
        <v>0</v>
      </c>
      <c r="J156" s="112">
        <v>0</v>
      </c>
      <c r="K156" s="112">
        <v>0</v>
      </c>
      <c r="L156" s="112">
        <v>0</v>
      </c>
      <c r="M156" s="111">
        <v>0</v>
      </c>
      <c r="N156" s="111">
        <v>0</v>
      </c>
      <c r="O156" s="111">
        <v>0</v>
      </c>
      <c r="P156" s="111">
        <f t="shared" si="17"/>
        <v>342797.27</v>
      </c>
    </row>
    <row r="157" spans="1:16" s="3" customFormat="1">
      <c r="A157" s="1"/>
      <c r="B157" s="37" t="s">
        <v>210</v>
      </c>
      <c r="C157" s="56"/>
      <c r="D157" s="33">
        <f t="shared" ref="D157:N157" si="18">SUM(D143:D156)</f>
        <v>615501.97</v>
      </c>
      <c r="E157" s="33">
        <f t="shared" si="18"/>
        <v>1203716.25</v>
      </c>
      <c r="F157" s="33">
        <f t="shared" si="18"/>
        <v>355989.66</v>
      </c>
      <c r="G157" s="33">
        <f t="shared" si="18"/>
        <v>545200.21</v>
      </c>
      <c r="H157" s="33">
        <f t="shared" si="18"/>
        <v>263013.78000000003</v>
      </c>
      <c r="I157" s="33">
        <f t="shared" si="18"/>
        <v>1151890.77</v>
      </c>
      <c r="J157" s="33">
        <f t="shared" si="18"/>
        <v>529993.12</v>
      </c>
      <c r="K157" s="33">
        <f t="shared" si="18"/>
        <v>349171.13999999996</v>
      </c>
      <c r="L157" s="33">
        <f t="shared" si="18"/>
        <v>174937.35</v>
      </c>
      <c r="M157" s="33">
        <f t="shared" si="18"/>
        <v>1468411.46</v>
      </c>
      <c r="N157" s="33">
        <f t="shared" si="18"/>
        <v>120399.88</v>
      </c>
      <c r="O157" s="33">
        <f>SUM(O143:O156)</f>
        <v>404547.88</v>
      </c>
      <c r="P157" s="33">
        <f>SUM(D157:O157)</f>
        <v>7182773.4699999988</v>
      </c>
    </row>
    <row r="158" spans="1:16" s="3" customFormat="1">
      <c r="A158" s="1"/>
      <c r="B158" s="32"/>
      <c r="C158" s="56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</row>
    <row r="159" spans="1:16" s="3" customFormat="1">
      <c r="A159" s="1"/>
      <c r="B159" s="37" t="s">
        <v>199</v>
      </c>
      <c r="C159" s="56"/>
      <c r="D159" s="33">
        <f t="shared" ref="D159:N159" si="19">SUM(D135:D138)+D133-D157-D140</f>
        <v>593539.84000000008</v>
      </c>
      <c r="E159" s="33">
        <f t="shared" si="19"/>
        <v>889823.59000000008</v>
      </c>
      <c r="F159" s="33">
        <f t="shared" si="19"/>
        <v>3733833.9299999997</v>
      </c>
      <c r="G159" s="33">
        <f t="shared" si="19"/>
        <v>3188633.7199999997</v>
      </c>
      <c r="H159" s="33">
        <f t="shared" si="19"/>
        <v>2925619.9399999995</v>
      </c>
      <c r="I159" s="33">
        <f>SUM(I135:I138)+I133-I157-I140</f>
        <v>2303729.1699999995</v>
      </c>
      <c r="J159" s="33">
        <f t="shared" si="19"/>
        <v>1773736.0499999993</v>
      </c>
      <c r="K159" s="33">
        <f>SUM(K135:K138)+K133-K157-K140</f>
        <v>1424564.9099999995</v>
      </c>
      <c r="L159" s="33">
        <f>SUM(L135:L138)+L133-L157-L140</f>
        <v>1249627.5599999994</v>
      </c>
      <c r="M159" s="33">
        <f t="shared" si="19"/>
        <v>541216.09999999939</v>
      </c>
      <c r="N159" s="33">
        <f t="shared" si="19"/>
        <v>1420816.2199999993</v>
      </c>
      <c r="O159" s="33">
        <f>SUM(O135:O138)+O133-O157-O140</f>
        <v>1916268.3399999994</v>
      </c>
      <c r="P159" s="33">
        <f>SUM(P135:P138)+P133-P157-P140</f>
        <v>1916268.3400000017</v>
      </c>
    </row>
    <row r="160" spans="1:16" s="3" customFormat="1">
      <c r="A160" s="1"/>
      <c r="B160" s="12"/>
      <c r="C160" s="52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</row>
    <row r="161" spans="1:16" s="14" customFormat="1" ht="19.5" customHeight="1" thickBot="1">
      <c r="A161" s="13"/>
      <c r="B161" s="27" t="s">
        <v>163</v>
      </c>
      <c r="C161" s="27"/>
      <c r="D161" s="22">
        <f>D125+D159-D130</f>
        <v>54122.020000000251</v>
      </c>
      <c r="E161" s="22">
        <f t="shared" ref="E161:J161" si="20">E125+E159-E130</f>
        <v>1405488.2200000002</v>
      </c>
      <c r="F161" s="22">
        <f t="shared" si="20"/>
        <v>5076000.01</v>
      </c>
      <c r="G161" s="22">
        <f t="shared" si="20"/>
        <v>3987620.0999999996</v>
      </c>
      <c r="H161" s="22">
        <f t="shared" si="20"/>
        <v>3198186.3999999994</v>
      </c>
      <c r="I161" s="22">
        <f t="shared" si="20"/>
        <v>4745881.51</v>
      </c>
      <c r="J161" s="22">
        <f t="shared" si="20"/>
        <v>3278332.2699999991</v>
      </c>
      <c r="K161" s="22">
        <f t="shared" ref="K161:P161" si="21">K125+K159</f>
        <v>3239181.9699999988</v>
      </c>
      <c r="L161" s="22">
        <f t="shared" si="21"/>
        <v>2472552.189999999</v>
      </c>
      <c r="M161" s="22">
        <f t="shared" si="21"/>
        <v>586225.94999999914</v>
      </c>
      <c r="N161" s="22">
        <f t="shared" si="21"/>
        <v>738064.81999999902</v>
      </c>
      <c r="O161" s="22">
        <f t="shared" si="21"/>
        <v>765299.98999999929</v>
      </c>
      <c r="P161" s="22">
        <f t="shared" si="21"/>
        <v>765299.99000000209</v>
      </c>
    </row>
    <row r="162" spans="1:16" s="3" customFormat="1" ht="13.5" thickTop="1">
      <c r="A162" s="1"/>
      <c r="B162" s="1"/>
      <c r="C162" s="57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</row>
    <row r="163" spans="1:16">
      <c r="M163" s="105"/>
      <c r="N163" s="105"/>
    </row>
    <row r="164" spans="1:16">
      <c r="D164" s="15">
        <v>691184.995</v>
      </c>
      <c r="E164" s="15">
        <v>1063066.9950000001</v>
      </c>
      <c r="F164" s="15">
        <v>973941.995</v>
      </c>
      <c r="G164" s="15">
        <v>882316.995</v>
      </c>
      <c r="H164" s="15">
        <v>1574316.9950000001</v>
      </c>
      <c r="I164" s="15">
        <v>2493305.4950000001</v>
      </c>
      <c r="J164" s="15">
        <v>904816.99500000011</v>
      </c>
      <c r="K164" s="15">
        <v>1155316.9950000001</v>
      </c>
      <c r="L164" s="15">
        <v>1462066.9950000001</v>
      </c>
      <c r="M164" s="15">
        <v>950066.995</v>
      </c>
      <c r="N164" s="15">
        <v>1280816.9950000001</v>
      </c>
      <c r="O164" s="15">
        <v>1679083.4950000001</v>
      </c>
    </row>
    <row r="165" spans="1:16">
      <c r="J165" s="105"/>
      <c r="L165" s="106"/>
    </row>
    <row r="167" spans="1:16">
      <c r="D167" s="15">
        <f t="shared" ref="D167:O167" si="22">D123-D164</f>
        <v>-35212.135000000126</v>
      </c>
      <c r="E167" s="15">
        <f t="shared" si="22"/>
        <v>-452318.02500000014</v>
      </c>
      <c r="F167" s="15">
        <f t="shared" si="22"/>
        <v>-145193.44499999995</v>
      </c>
      <c r="G167" s="15">
        <f t="shared" si="22"/>
        <v>-329787.29500000004</v>
      </c>
      <c r="H167" s="15">
        <f t="shared" si="22"/>
        <v>-1044497.0750000001</v>
      </c>
      <c r="I167" s="15">
        <f t="shared" si="22"/>
        <v>-2004891.375</v>
      </c>
      <c r="J167" s="15">
        <f t="shared" si="22"/>
        <v>-181152.87500000012</v>
      </c>
      <c r="K167" s="15">
        <f t="shared" si="22"/>
        <v>-651906.8350000002</v>
      </c>
      <c r="L167" s="15">
        <f t="shared" si="22"/>
        <v>-1073205.5650000002</v>
      </c>
      <c r="M167" s="15">
        <f t="shared" si="22"/>
        <v>82828.784999999916</v>
      </c>
      <c r="N167" s="15">
        <f t="shared" si="22"/>
        <v>-551055.74500000011</v>
      </c>
      <c r="O167" s="15">
        <f t="shared" si="22"/>
        <v>258133.45499999984</v>
      </c>
      <c r="P167" s="15">
        <v>765299.99</v>
      </c>
    </row>
    <row r="170" spans="1:16">
      <c r="E170" s="105"/>
      <c r="L170" s="15">
        <v>2472552.19</v>
      </c>
      <c r="O170" s="15">
        <v>762299.99</v>
      </c>
    </row>
    <row r="171" spans="1:16">
      <c r="G171" s="105"/>
      <c r="J171" s="105"/>
      <c r="K171" s="105"/>
      <c r="L171" s="105"/>
      <c r="O171" s="106">
        <f>O170-O161</f>
        <v>-2999.9999999993015</v>
      </c>
    </row>
    <row r="172" spans="1:16">
      <c r="D172" s="105"/>
      <c r="G172" s="105"/>
    </row>
    <row r="173" spans="1:16">
      <c r="D173" s="113"/>
      <c r="G173" s="105">
        <v>171775.73</v>
      </c>
    </row>
  </sheetData>
  <autoFilter ref="B4:P145" xr:uid="{00000000-0009-0000-0000-000001000000}"/>
  <mergeCells count="4">
    <mergeCell ref="B4:B5"/>
    <mergeCell ref="P4:P5"/>
    <mergeCell ref="C4:C5"/>
    <mergeCell ref="D5:O5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8" scale="59" orientation="portrait" r:id="rId1"/>
  <headerFooter>
    <oddFooter>&amp;R&amp;"Arial Black,Regular"&amp;11&amp;ULAMPIRAN 2</oddFooter>
  </headerFooter>
  <rowBreaks count="2" manualBreakCount="2">
    <brk id="47" min="1" max="15" man="1"/>
    <brk id="69" min="1" max="15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37"/>
  <sheetViews>
    <sheetView zoomScaleNormal="100" workbookViewId="0">
      <selection activeCell="B24" sqref="B24"/>
    </sheetView>
  </sheetViews>
  <sheetFormatPr defaultRowHeight="15.75"/>
  <cols>
    <col min="1" max="1" width="5.75" style="25" customWidth="1"/>
    <col min="2" max="2" width="37.375" style="39" bestFit="1" customWidth="1"/>
    <col min="3" max="4" width="12.75" style="39" customWidth="1"/>
    <col min="5" max="5" width="37.625" style="25" customWidth="1"/>
    <col min="6" max="6" width="10.125" style="25" bestFit="1" customWidth="1"/>
    <col min="7" max="16384" width="9" style="25"/>
  </cols>
  <sheetData>
    <row r="1" spans="1:6" ht="18.75">
      <c r="A1" s="110" t="s">
        <v>188</v>
      </c>
    </row>
    <row r="2" spans="1:6">
      <c r="C2" s="94" t="s">
        <v>243</v>
      </c>
      <c r="D2" s="107" t="s">
        <v>244</v>
      </c>
    </row>
    <row r="3" spans="1:6" s="58" customFormat="1">
      <c r="A3" s="58" t="s">
        <v>189</v>
      </c>
      <c r="B3" s="58" t="s">
        <v>191</v>
      </c>
      <c r="C3" s="107"/>
      <c r="D3" s="107"/>
      <c r="E3" s="59" t="s">
        <v>190</v>
      </c>
    </row>
    <row r="4" spans="1:6">
      <c r="A4" s="97"/>
      <c r="B4" s="100"/>
      <c r="C4" s="40"/>
      <c r="D4" s="40"/>
      <c r="E4" s="96"/>
      <c r="F4" s="41"/>
    </row>
    <row r="5" spans="1:6">
      <c r="A5" s="109">
        <v>1</v>
      </c>
      <c r="B5" s="103" t="s">
        <v>245</v>
      </c>
      <c r="C5" s="40"/>
      <c r="D5" s="40"/>
      <c r="E5" s="96"/>
      <c r="F5" s="41"/>
    </row>
    <row r="6" spans="1:6" s="119" customFormat="1">
      <c r="A6" s="115"/>
      <c r="B6" s="116" t="s">
        <v>246</v>
      </c>
      <c r="C6" s="117">
        <v>107053.18666666666</v>
      </c>
      <c r="D6" s="117">
        <v>107053.18666666666</v>
      </c>
      <c r="E6" s="118" t="s">
        <v>252</v>
      </c>
    </row>
    <row r="7" spans="1:6">
      <c r="A7" s="109"/>
      <c r="B7" s="102"/>
      <c r="C7" s="60"/>
      <c r="D7" s="60"/>
      <c r="E7" s="97" t="s">
        <v>251</v>
      </c>
    </row>
    <row r="8" spans="1:6">
      <c r="A8" s="109"/>
      <c r="B8" s="102"/>
      <c r="C8" s="95">
        <f>SUM(C6:C7)</f>
        <v>107053.18666666666</v>
      </c>
      <c r="D8" s="95">
        <f>SUM(D6:D7)</f>
        <v>107053.18666666666</v>
      </c>
      <c r="E8" s="97"/>
    </row>
    <row r="9" spans="1:6">
      <c r="A9" s="109"/>
      <c r="B9" s="102"/>
      <c r="C9" s="40"/>
      <c r="D9" s="40"/>
      <c r="E9" s="97"/>
    </row>
    <row r="10" spans="1:6">
      <c r="A10" s="109">
        <v>2</v>
      </c>
      <c r="B10" s="104" t="s">
        <v>247</v>
      </c>
      <c r="C10" s="40"/>
      <c r="D10" s="40"/>
      <c r="E10" s="97"/>
    </row>
    <row r="11" spans="1:6">
      <c r="A11" s="109"/>
      <c r="B11" s="102" t="s">
        <v>248</v>
      </c>
      <c r="C11" s="40"/>
      <c r="D11" s="40">
        <v>530000</v>
      </c>
      <c r="E11" s="97" t="s">
        <v>249</v>
      </c>
    </row>
    <row r="12" spans="1:6">
      <c r="A12" s="109"/>
      <c r="B12" s="108"/>
      <c r="C12" s="60"/>
      <c r="D12" s="60"/>
      <c r="E12" s="97" t="s">
        <v>250</v>
      </c>
    </row>
    <row r="13" spans="1:6">
      <c r="A13" s="109"/>
      <c r="B13" s="102"/>
      <c r="C13" s="95">
        <f>SUM(C11:C12)</f>
        <v>0</v>
      </c>
      <c r="D13" s="95">
        <f>SUM(D11:D12)</f>
        <v>530000</v>
      </c>
      <c r="E13" s="97"/>
    </row>
    <row r="14" spans="1:6">
      <c r="A14" s="109"/>
      <c r="B14" s="102"/>
      <c r="C14" s="40"/>
      <c r="D14" s="40"/>
      <c r="E14" s="97"/>
    </row>
    <row r="15" spans="1:6">
      <c r="A15" s="109">
        <v>3</v>
      </c>
      <c r="B15" s="104" t="s">
        <v>208</v>
      </c>
      <c r="C15" s="95"/>
      <c r="D15" s="95"/>
      <c r="E15" s="97"/>
    </row>
    <row r="16" spans="1:6">
      <c r="A16" s="109"/>
      <c r="B16" s="100" t="s">
        <v>253</v>
      </c>
      <c r="C16" s="40"/>
      <c r="D16" s="40">
        <v>4277.5</v>
      </c>
      <c r="E16" s="97" t="s">
        <v>258</v>
      </c>
    </row>
    <row r="17" spans="1:5">
      <c r="A17" s="109"/>
      <c r="B17" s="100" t="s">
        <v>254</v>
      </c>
      <c r="C17" s="40"/>
      <c r="D17" s="40">
        <v>55000</v>
      </c>
      <c r="E17" s="97" t="s">
        <v>259</v>
      </c>
    </row>
    <row r="18" spans="1:5">
      <c r="A18" s="109"/>
      <c r="B18" s="101" t="s">
        <v>255</v>
      </c>
      <c r="C18" s="40"/>
      <c r="D18" s="40">
        <v>33000</v>
      </c>
      <c r="E18" s="97" t="s">
        <v>260</v>
      </c>
    </row>
    <row r="19" spans="1:5">
      <c r="A19" s="109"/>
      <c r="B19" s="101" t="s">
        <v>214</v>
      </c>
      <c r="C19" s="40"/>
      <c r="D19" s="40">
        <v>75030</v>
      </c>
      <c r="E19" s="97" t="s">
        <v>261</v>
      </c>
    </row>
    <row r="20" spans="1:5">
      <c r="A20" s="109"/>
      <c r="B20" s="101" t="s">
        <v>256</v>
      </c>
      <c r="C20" s="40"/>
      <c r="D20" s="40">
        <v>43000</v>
      </c>
      <c r="E20" s="97" t="s">
        <v>262</v>
      </c>
    </row>
    <row r="21" spans="1:5">
      <c r="A21" s="109"/>
      <c r="B21" s="101" t="s">
        <v>257</v>
      </c>
      <c r="C21" s="60"/>
      <c r="D21" s="60">
        <v>110000</v>
      </c>
      <c r="E21" s="97" t="s">
        <v>263</v>
      </c>
    </row>
    <row r="22" spans="1:5">
      <c r="A22" s="109"/>
      <c r="B22" s="101"/>
      <c r="C22" s="95">
        <f>SUM(C16:C21)</f>
        <v>0</v>
      </c>
      <c r="D22" s="95">
        <f>SUM(D16:D21)</f>
        <v>320307.5</v>
      </c>
      <c r="E22" s="97"/>
    </row>
    <row r="23" spans="1:5">
      <c r="A23" s="109">
        <v>4</v>
      </c>
      <c r="B23" s="103" t="s">
        <v>264</v>
      </c>
      <c r="C23" s="40"/>
      <c r="D23" s="40"/>
      <c r="E23" s="97"/>
    </row>
    <row r="24" spans="1:5">
      <c r="A24" s="109"/>
      <c r="B24" s="101" t="s">
        <v>265</v>
      </c>
      <c r="C24" s="40"/>
      <c r="D24" s="40">
        <v>60000</v>
      </c>
      <c r="E24" s="97" t="s">
        <v>269</v>
      </c>
    </row>
    <row r="25" spans="1:5">
      <c r="A25" s="109"/>
      <c r="B25" s="101" t="s">
        <v>266</v>
      </c>
      <c r="C25" s="40"/>
      <c r="D25" s="40">
        <v>3050</v>
      </c>
      <c r="E25" s="97" t="s">
        <v>270</v>
      </c>
    </row>
    <row r="26" spans="1:5">
      <c r="A26" s="109"/>
      <c r="B26" s="101" t="s">
        <v>267</v>
      </c>
      <c r="C26" s="40">
        <v>80000</v>
      </c>
      <c r="D26" s="40">
        <v>0</v>
      </c>
      <c r="E26" s="97" t="s">
        <v>271</v>
      </c>
    </row>
    <row r="27" spans="1:5">
      <c r="A27" s="109"/>
      <c r="B27" s="101" t="s">
        <v>272</v>
      </c>
      <c r="C27" s="40">
        <v>200000</v>
      </c>
      <c r="D27" s="40">
        <v>57000</v>
      </c>
      <c r="E27" s="97" t="s">
        <v>273</v>
      </c>
    </row>
    <row r="28" spans="1:5">
      <c r="A28" s="109"/>
      <c r="B28" s="101" t="s">
        <v>268</v>
      </c>
      <c r="C28" s="60">
        <v>50000</v>
      </c>
      <c r="D28" s="60">
        <v>110000</v>
      </c>
      <c r="E28" s="97" t="s">
        <v>274</v>
      </c>
    </row>
    <row r="29" spans="1:5">
      <c r="A29" s="109"/>
      <c r="B29" s="101"/>
      <c r="C29" s="95">
        <f>SUM(C24:C28)</f>
        <v>330000</v>
      </c>
      <c r="D29" s="95">
        <f>SUM(D24:D28)</f>
        <v>230050</v>
      </c>
      <c r="E29" s="97"/>
    </row>
    <row r="30" spans="1:5">
      <c r="A30" s="109"/>
      <c r="B30" s="101"/>
      <c r="C30" s="40"/>
      <c r="D30" s="40"/>
      <c r="E30" s="97"/>
    </row>
    <row r="31" spans="1:5">
      <c r="A31" s="109"/>
      <c r="B31" s="101"/>
      <c r="C31" s="40"/>
      <c r="D31" s="40"/>
      <c r="E31" s="97"/>
    </row>
    <row r="32" spans="1:5">
      <c r="A32" s="109"/>
      <c r="B32" s="40"/>
      <c r="C32" s="95"/>
      <c r="D32" s="97"/>
      <c r="E32" s="97"/>
    </row>
    <row r="33" spans="1:5">
      <c r="A33" s="109"/>
      <c r="B33" s="40"/>
      <c r="C33" s="40"/>
      <c r="D33" s="40"/>
      <c r="E33" s="97"/>
    </row>
    <row r="34" spans="1:5">
      <c r="A34" s="97"/>
      <c r="B34" s="40"/>
      <c r="C34" s="40"/>
      <c r="D34" s="40"/>
      <c r="E34" s="97"/>
    </row>
    <row r="35" spans="1:5">
      <c r="A35" s="97"/>
      <c r="B35" s="40"/>
      <c r="C35" s="40"/>
      <c r="D35" s="40"/>
      <c r="E35" s="97"/>
    </row>
    <row r="36" spans="1:5">
      <c r="A36" s="97"/>
      <c r="B36" s="40"/>
      <c r="C36" s="40"/>
      <c r="D36" s="40"/>
      <c r="E36" s="97"/>
    </row>
    <row r="37" spans="1:5">
      <c r="C37" s="40"/>
      <c r="D37" s="40"/>
      <c r="E37" s="97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>
      <selection activeCell="G14" sqref="G14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Summary</vt:lpstr>
      <vt:lpstr>CIMB Cash Flow</vt:lpstr>
      <vt:lpstr>Notes</vt:lpstr>
      <vt:lpstr>Sheet1</vt:lpstr>
      <vt:lpstr>'CIMB Cash Flow'!Print_Area</vt:lpstr>
      <vt:lpstr>'CIMB Cash Flow'!Print_Titles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2019-10-18T03:40:48Z</cp:lastPrinted>
  <dcterms:created xsi:type="dcterms:W3CDTF">2014-04-17T09:26:09Z</dcterms:created>
  <dcterms:modified xsi:type="dcterms:W3CDTF">2020-08-25T07:40:41Z</dcterms:modified>
</cp:coreProperties>
</file>