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Statement\Cash Flow 2020\"/>
    </mc:Choice>
  </mc:AlternateContent>
  <xr:revisionPtr revIDLastSave="0" documentId="13_ncr:1_{A69EB01D-5779-4CD9-AB51-65FDE0416936}" xr6:coauthVersionLast="45" xr6:coauthVersionMax="45" xr10:uidLastSave="{00000000-0000-0000-0000-000000000000}"/>
  <bookViews>
    <workbookView xWindow="-120" yWindow="-120" windowWidth="20730" windowHeight="11160" tabRatio="601" activeTab="1" xr2:uid="{00000000-000D-0000-FFFF-FFFF00000000}"/>
  </bookViews>
  <sheets>
    <sheet name="Summary" sheetId="4" r:id="rId1"/>
    <sheet name="CIMB Cash Flow" sheetId="1" r:id="rId2"/>
    <sheet name="Notes (2)" sheetId="5" r:id="rId3"/>
    <sheet name="Notes" sheetId="2" r:id="rId4"/>
    <sheet name="Sheet1" sheetId="3" r:id="rId5"/>
  </sheets>
  <externalReferences>
    <externalReference r:id="rId6"/>
  </externalReferences>
  <definedNames>
    <definedName name="_xlnm._FilterDatabase" localSheetId="1" hidden="1">'CIMB Cash Flow'!$B$4:$P$160</definedName>
    <definedName name="_xlnm.Print_Area" localSheetId="1">'CIMB Cash Flow'!$B$1:$P$171</definedName>
    <definedName name="_xlnm.Print_Titles" localSheetId="1">'CIMB Cash Flow'!$1:$5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5" i="5" l="1"/>
  <c r="C41" i="5"/>
  <c r="C32" i="5"/>
  <c r="C18" i="5"/>
  <c r="C12" i="5" l="1"/>
  <c r="Q104" i="1"/>
  <c r="Q128" i="1"/>
  <c r="Q113" i="1"/>
  <c r="Q72" i="1"/>
  <c r="P83" i="1"/>
  <c r="P100" i="1" l="1"/>
  <c r="P101" i="1"/>
  <c r="P138" i="1"/>
  <c r="P97" i="1" l="1"/>
  <c r="P37" i="1"/>
  <c r="E139" i="1" l="1"/>
  <c r="F139" i="1"/>
  <c r="G139" i="1"/>
  <c r="H139" i="1"/>
  <c r="I139" i="1"/>
  <c r="J139" i="1"/>
  <c r="K139" i="1"/>
  <c r="L139" i="1"/>
  <c r="M139" i="1"/>
  <c r="N139" i="1"/>
  <c r="O139" i="1"/>
  <c r="D139" i="1"/>
  <c r="D15" i="4" l="1"/>
  <c r="D7" i="4"/>
  <c r="L20" i="1"/>
  <c r="D14" i="2" l="1"/>
  <c r="E14" i="2"/>
  <c r="C14" i="2"/>
  <c r="P132" i="1" l="1"/>
  <c r="P10" i="1" l="1"/>
  <c r="L113" i="1"/>
  <c r="O104" i="1"/>
  <c r="N104" i="1"/>
  <c r="M104" i="1"/>
  <c r="L104" i="1"/>
  <c r="P99" i="1"/>
  <c r="S10" i="1" l="1"/>
  <c r="P19" i="1" l="1"/>
  <c r="P158" i="1" l="1"/>
  <c r="K167" i="1"/>
  <c r="P154" i="1" l="1"/>
  <c r="P155" i="1"/>
  <c r="P159" i="1"/>
  <c r="P160" i="1"/>
  <c r="P161" i="1"/>
  <c r="P162" i="1"/>
  <c r="P163" i="1"/>
  <c r="P164" i="1"/>
  <c r="P165" i="1"/>
  <c r="P166" i="1"/>
  <c r="D167" i="1"/>
  <c r="I20" i="1"/>
  <c r="P133" i="1"/>
  <c r="P134" i="1"/>
  <c r="P98" i="1" l="1"/>
  <c r="D20" i="1" l="1"/>
  <c r="P23" i="1"/>
  <c r="E20" i="1"/>
  <c r="F20" i="1"/>
  <c r="G20" i="1"/>
  <c r="H20" i="1"/>
  <c r="J20" i="1"/>
  <c r="K20" i="1"/>
  <c r="M20" i="1"/>
  <c r="N20" i="1"/>
  <c r="O20" i="1"/>
  <c r="P90" i="1"/>
  <c r="P91" i="1"/>
  <c r="P92" i="1"/>
  <c r="P93" i="1"/>
  <c r="P94" i="1"/>
  <c r="P95" i="1"/>
  <c r="P96" i="1"/>
  <c r="P102" i="1"/>
  <c r="P103" i="1"/>
  <c r="P11" i="1"/>
  <c r="P12" i="1"/>
  <c r="P13" i="1"/>
  <c r="P14" i="1"/>
  <c r="P15" i="1"/>
  <c r="P16" i="1"/>
  <c r="P17" i="1"/>
  <c r="P18" i="1"/>
  <c r="D146" i="1"/>
  <c r="E126" i="1"/>
  <c r="F126" i="1"/>
  <c r="G126" i="1"/>
  <c r="H126" i="1"/>
  <c r="I126" i="1"/>
  <c r="J126" i="1"/>
  <c r="K126" i="1"/>
  <c r="L126" i="1"/>
  <c r="Q139" i="1" s="1"/>
  <c r="M126" i="1"/>
  <c r="N126" i="1"/>
  <c r="O126" i="1"/>
  <c r="D126" i="1"/>
  <c r="H113" i="1"/>
  <c r="E113" i="1"/>
  <c r="F113" i="1"/>
  <c r="G113" i="1"/>
  <c r="I113" i="1"/>
  <c r="J113" i="1"/>
  <c r="K113" i="1"/>
  <c r="M113" i="1"/>
  <c r="N113" i="1"/>
  <c r="O113" i="1"/>
  <c r="E104" i="1"/>
  <c r="F104" i="1"/>
  <c r="G104" i="1"/>
  <c r="H104" i="1"/>
  <c r="I104" i="1"/>
  <c r="J104" i="1"/>
  <c r="K104" i="1"/>
  <c r="D104" i="1"/>
  <c r="E72" i="1"/>
  <c r="F72" i="1"/>
  <c r="G72" i="1"/>
  <c r="H72" i="1"/>
  <c r="I72" i="1"/>
  <c r="J72" i="1"/>
  <c r="K72" i="1"/>
  <c r="L72" i="1"/>
  <c r="M72" i="1"/>
  <c r="N72" i="1"/>
  <c r="O72" i="1"/>
  <c r="D72" i="1"/>
  <c r="P118" i="1"/>
  <c r="P120" i="1"/>
  <c r="P121" i="1"/>
  <c r="P122" i="1"/>
  <c r="P123" i="1"/>
  <c r="P124" i="1"/>
  <c r="P125" i="1"/>
  <c r="P119" i="1"/>
  <c r="P20" i="1" l="1"/>
  <c r="P126" i="1"/>
  <c r="P148" i="1" l="1"/>
  <c r="P137" i="1" l="1"/>
  <c r="P136" i="1"/>
  <c r="P135" i="1"/>
  <c r="P131" i="1"/>
  <c r="P76" i="1"/>
  <c r="P77" i="1"/>
  <c r="P78" i="1"/>
  <c r="P79" i="1"/>
  <c r="P80" i="1"/>
  <c r="P81" i="1"/>
  <c r="P82" i="1"/>
  <c r="P84" i="1"/>
  <c r="P85" i="1"/>
  <c r="P86" i="1"/>
  <c r="P87" i="1"/>
  <c r="P88" i="1"/>
  <c r="P89" i="1"/>
  <c r="P75" i="1"/>
  <c r="E157" i="1"/>
  <c r="P139" i="1" l="1"/>
  <c r="P104" i="1"/>
  <c r="P157" i="1"/>
  <c r="E167" i="1"/>
  <c r="D169" i="1"/>
  <c r="E146" i="1" s="1"/>
  <c r="E169" i="1" l="1"/>
  <c r="O167" i="1"/>
  <c r="N167" i="1" l="1"/>
  <c r="P152" i="1"/>
  <c r="P153" i="1"/>
  <c r="D7" i="1"/>
  <c r="P7" i="1" s="1"/>
  <c r="P146" i="1" l="1"/>
  <c r="P156" i="1" l="1"/>
  <c r="P28" i="1"/>
  <c r="P29" i="1"/>
  <c r="P30" i="1"/>
  <c r="P31" i="1"/>
  <c r="P32" i="1"/>
  <c r="P33" i="1"/>
  <c r="P34" i="1"/>
  <c r="P35" i="1"/>
  <c r="P36" i="1"/>
  <c r="P38" i="1"/>
  <c r="P39" i="1"/>
  <c r="P40" i="1"/>
  <c r="P41" i="1"/>
  <c r="P42" i="1"/>
  <c r="P43" i="1"/>
  <c r="P44" i="1"/>
  <c r="P45" i="1"/>
  <c r="P46" i="1"/>
  <c r="P47" i="1"/>
  <c r="P48" i="1"/>
  <c r="P107" i="1"/>
  <c r="P108" i="1"/>
  <c r="P109" i="1"/>
  <c r="P110" i="1"/>
  <c r="P111" i="1"/>
  <c r="P112" i="1"/>
  <c r="H167" i="1" l="1"/>
  <c r="P106" i="1" l="1"/>
  <c r="P113" i="1" s="1"/>
  <c r="G167" i="1" l="1"/>
  <c r="P149" i="1"/>
  <c r="P150" i="1"/>
  <c r="F167" i="1" l="1"/>
  <c r="I167" i="1"/>
  <c r="J167" i="1"/>
  <c r="L167" i="1"/>
  <c r="M167" i="1"/>
  <c r="D113" i="1"/>
  <c r="D115" i="1" s="1"/>
  <c r="D128" i="1" l="1"/>
  <c r="D141" i="1" s="1"/>
  <c r="D143" i="1" s="1"/>
  <c r="D171" i="1" s="1"/>
  <c r="P167" i="1"/>
  <c r="P169" i="1" s="1"/>
  <c r="P50" i="1" l="1"/>
  <c r="P71" i="1" l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49" i="1"/>
  <c r="P27" i="1"/>
  <c r="P72" i="1" l="1"/>
  <c r="P115" i="1" s="1"/>
  <c r="P128" i="1" s="1"/>
  <c r="P141" i="1" l="1"/>
  <c r="P143" i="1" s="1"/>
  <c r="P171" i="1" s="1"/>
  <c r="P142" i="1" l="1"/>
  <c r="F146" i="1" l="1"/>
  <c r="F169" i="1" s="1"/>
  <c r="G146" i="1" l="1"/>
  <c r="G169" i="1" s="1"/>
  <c r="H146" i="1" l="1"/>
  <c r="H169" i="1" s="1"/>
  <c r="I146" i="1" l="1"/>
  <c r="I169" i="1" s="1"/>
  <c r="J146" i="1" l="1"/>
  <c r="J169" i="1" s="1"/>
  <c r="K146" i="1" l="1"/>
  <c r="K169" i="1" s="1"/>
  <c r="L146" i="1" l="1"/>
  <c r="L169" i="1" s="1"/>
  <c r="M146" i="1" l="1"/>
  <c r="M169" i="1" s="1"/>
  <c r="N146" i="1" l="1"/>
  <c r="N169" i="1" s="1"/>
  <c r="O146" i="1" l="1"/>
  <c r="O169" i="1" s="1"/>
  <c r="D177" i="1" l="1"/>
  <c r="E7" i="1" l="1"/>
  <c r="M115" i="1"/>
  <c r="M128" i="1" s="1"/>
  <c r="M141" i="1" s="1"/>
  <c r="E115" i="1"/>
  <c r="E128" i="1" s="1"/>
  <c r="E177" i="1" s="1"/>
  <c r="J115" i="1"/>
  <c r="J128" i="1" s="1"/>
  <c r="J141" i="1" s="1"/>
  <c r="I115" i="1"/>
  <c r="I128" i="1" s="1"/>
  <c r="I141" i="1" s="1"/>
  <c r="G115" i="1"/>
  <c r="G128" i="1" s="1"/>
  <c r="G177" i="1" s="1"/>
  <c r="F115" i="1"/>
  <c r="F128" i="1" s="1"/>
  <c r="F177" i="1" s="1"/>
  <c r="N115" i="1"/>
  <c r="O115" i="1"/>
  <c r="O128" i="1" s="1"/>
  <c r="K115" i="1"/>
  <c r="K128" i="1" s="1"/>
  <c r="K141" i="1" s="1"/>
  <c r="H115" i="1"/>
  <c r="H128" i="1" s="1"/>
  <c r="H141" i="1" s="1"/>
  <c r="L115" i="1"/>
  <c r="L128" i="1" s="1"/>
  <c r="L141" i="1" s="1"/>
  <c r="N128" i="1" l="1"/>
  <c r="N179" i="1" s="1"/>
  <c r="N182" i="1" s="1"/>
  <c r="R128" i="1"/>
  <c r="O179" i="1"/>
  <c r="O182" i="1" s="1"/>
  <c r="O141" i="1"/>
  <c r="O177" i="1"/>
  <c r="F141" i="1"/>
  <c r="J177" i="1"/>
  <c r="I177" i="1"/>
  <c r="E141" i="1"/>
  <c r="E143" i="1" s="1"/>
  <c r="E171" i="1" s="1"/>
  <c r="M177" i="1"/>
  <c r="G141" i="1"/>
  <c r="K177" i="1"/>
  <c r="H177" i="1"/>
  <c r="L177" i="1"/>
  <c r="N141" i="1" l="1"/>
  <c r="N177" i="1"/>
  <c r="F7" i="1"/>
  <c r="F143" i="1" l="1"/>
  <c r="F171" i="1" s="1"/>
  <c r="G7" i="1" l="1"/>
  <c r="G143" i="1" s="1"/>
  <c r="G171" i="1" s="1"/>
  <c r="G181" i="1" s="1"/>
  <c r="H7" i="1" l="1"/>
  <c r="H143" i="1" s="1"/>
  <c r="I7" i="1" l="1"/>
  <c r="I143" i="1" s="1"/>
  <c r="H171" i="1"/>
  <c r="I171" i="1" l="1"/>
  <c r="J7" i="1"/>
  <c r="J143" i="1" s="1"/>
  <c r="J171" i="1" l="1"/>
  <c r="K7" i="1"/>
  <c r="K143" i="1" s="1"/>
  <c r="K171" i="1" s="1"/>
  <c r="L7" i="1" l="1"/>
  <c r="L143" i="1" s="1"/>
  <c r="L171" i="1" s="1"/>
  <c r="M7" i="1" l="1"/>
  <c r="M143" i="1" l="1"/>
  <c r="M171" i="1" s="1"/>
  <c r="N7" i="1" l="1"/>
  <c r="N143" i="1" l="1"/>
  <c r="N171" i="1" s="1"/>
  <c r="O7" i="1" l="1"/>
  <c r="O143" i="1" l="1"/>
  <c r="O17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MICHELLE</author>
  </authors>
  <commentList>
    <comment ref="M138" authorId="0" shapeId="0" xr:uid="{D0667CEF-589D-4EE1-A748-37B78D20BC1A}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Refund</t>
        </r>
      </text>
    </comment>
  </commentList>
</comments>
</file>

<file path=xl/sharedStrings.xml><?xml version="1.0" encoding="utf-8"?>
<sst xmlns="http://schemas.openxmlformats.org/spreadsheetml/2006/main" count="356" uniqueCount="341">
  <si>
    <t>PENANG GLOBAL TOURISM SDN BHD</t>
  </si>
  <si>
    <t>CIMB BANK BHD</t>
  </si>
  <si>
    <t>Acc Code</t>
  </si>
  <si>
    <t>JAN</t>
  </si>
  <si>
    <t>FEB</t>
  </si>
  <si>
    <t>MAR</t>
  </si>
  <si>
    <t>APR</t>
  </si>
  <si>
    <t>MAY</t>
  </si>
  <si>
    <t>JUNE</t>
  </si>
  <si>
    <t>JULY</t>
  </si>
  <si>
    <t>AUG</t>
  </si>
  <si>
    <t>SEPT</t>
  </si>
  <si>
    <t>OCT</t>
  </si>
  <si>
    <t>NOV</t>
  </si>
  <si>
    <t>DEC</t>
  </si>
  <si>
    <t>BALANCE B/F</t>
  </si>
  <si>
    <t>ADD : RECEIPTS</t>
  </si>
  <si>
    <t>8000/000</t>
  </si>
  <si>
    <t>OTHER INCOMES</t>
  </si>
  <si>
    <t>3100/001</t>
  </si>
  <si>
    <t>OTHER DEBTOR</t>
  </si>
  <si>
    <t>OTHER RECEIVABLE</t>
  </si>
  <si>
    <t xml:space="preserve">                                                               </t>
  </si>
  <si>
    <t>2010/000</t>
  </si>
  <si>
    <t>COMPUTER</t>
  </si>
  <si>
    <t>2020/100</t>
  </si>
  <si>
    <t>OFFICE EQUIPMENT</t>
  </si>
  <si>
    <t>2030/100</t>
  </si>
  <si>
    <t>FURNITURE &amp; FITTINGS</t>
  </si>
  <si>
    <t>2040/000</t>
  </si>
  <si>
    <t>SOFTWARE</t>
  </si>
  <si>
    <t>2050/100</t>
  </si>
  <si>
    <t>MOTOR VEHICLE</t>
  </si>
  <si>
    <t>2070/100</t>
  </si>
  <si>
    <t>ELECTRICAL INSTALLATION</t>
  </si>
  <si>
    <t>OFFICE RENOVATION</t>
  </si>
  <si>
    <t>3020/000</t>
  </si>
  <si>
    <t>PETTY CASH</t>
  </si>
  <si>
    <t>3300/000</t>
  </si>
  <si>
    <t>DEPOSITS</t>
  </si>
  <si>
    <t>3400/000</t>
  </si>
  <si>
    <t>9001/000</t>
  </si>
  <si>
    <t xml:space="preserve">SALARY            </t>
  </si>
  <si>
    <t>9002/000</t>
  </si>
  <si>
    <t xml:space="preserve">ALLOWANCE                          </t>
  </si>
  <si>
    <t>9003/000</t>
  </si>
  <si>
    <t>9004/000</t>
  </si>
  <si>
    <t xml:space="preserve">EPF                                                   </t>
  </si>
  <si>
    <t>9005/000</t>
  </si>
  <si>
    <t xml:space="preserve">SOCSO                               </t>
  </si>
  <si>
    <t>9006/000</t>
  </si>
  <si>
    <t xml:space="preserve">MEDICAL FEE                    </t>
  </si>
  <si>
    <t>9007/000</t>
  </si>
  <si>
    <t xml:space="preserve">OVERTIME                                    </t>
  </si>
  <si>
    <t>9008/000</t>
  </si>
  <si>
    <t xml:space="preserve">INSURANCE                           </t>
  </si>
  <si>
    <t>9009/000</t>
  </si>
  <si>
    <t xml:space="preserve">STAFF INCOME TAX (PCB)                   </t>
  </si>
  <si>
    <t>9010/000</t>
  </si>
  <si>
    <t xml:space="preserve">GRATUITY                                      </t>
  </si>
  <si>
    <t>9011/000</t>
  </si>
  <si>
    <t>PTPTN</t>
  </si>
  <si>
    <t>9013/000</t>
  </si>
  <si>
    <t>9014/000</t>
  </si>
  <si>
    <t xml:space="preserve">MILEAGE/TOLL CLAIMS/PETROL                     </t>
  </si>
  <si>
    <t>9015/000</t>
  </si>
  <si>
    <t xml:space="preserve">LOCAL TRAVEL                                          </t>
  </si>
  <si>
    <t>9016/000</t>
  </si>
  <si>
    <t>TRAINING &amp; DEVELOPMENT</t>
  </si>
  <si>
    <t>9017/000</t>
  </si>
  <si>
    <t>STAFF UNIFORM</t>
  </si>
  <si>
    <t>9018/000</t>
  </si>
  <si>
    <t>TEAMBUILDING &amp; OTHERS</t>
  </si>
  <si>
    <t>9101/000</t>
  </si>
  <si>
    <t xml:space="preserve">TELEPHONE /EMAILS/FAX              </t>
  </si>
  <si>
    <t>9102/000</t>
  </si>
  <si>
    <t xml:space="preserve">POSTAGE &amp; COURIER                                     </t>
  </si>
  <si>
    <t>9103/000</t>
  </si>
  <si>
    <t xml:space="preserve">OFFICE RENTAL                                           </t>
  </si>
  <si>
    <t>9105/000</t>
  </si>
  <si>
    <t xml:space="preserve">STATIONERY &amp; SUPPLIES                                     </t>
  </si>
  <si>
    <t>9106/000</t>
  </si>
  <si>
    <t xml:space="preserve">PHOTOSTATING &amp; OTHERS/PHOTOGRAPHY    </t>
  </si>
  <si>
    <t>9107/000</t>
  </si>
  <si>
    <t xml:space="preserve">NEWSPAPER /BOOKS                                        </t>
  </si>
  <si>
    <t>9108/000</t>
  </si>
  <si>
    <t xml:space="preserve">OFFICE UPKEEP &amp; EXPENSES                                  </t>
  </si>
  <si>
    <t>9109/000</t>
  </si>
  <si>
    <t xml:space="preserve">REFRESHMENT / FOOD                                     </t>
  </si>
  <si>
    <t>9110/000</t>
  </si>
  <si>
    <t xml:space="preserve">MEETING EXPENSES                                                   </t>
  </si>
  <si>
    <t>9111/000</t>
  </si>
  <si>
    <t xml:space="preserve">UPKEEP OF M/VEHICLE                                      </t>
  </si>
  <si>
    <t>9112/000</t>
  </si>
  <si>
    <t>MISC EXPENSES</t>
  </si>
  <si>
    <t>9113/000</t>
  </si>
  <si>
    <t>ELETRICITY &amp; WATER</t>
  </si>
  <si>
    <t>9115/000</t>
  </si>
  <si>
    <t xml:space="preserve">ADVERTISEMENT - VACANCY  </t>
  </si>
  <si>
    <t>9201/001</t>
  </si>
  <si>
    <t>ADVERTISEMENT - MAGAZINE</t>
  </si>
  <si>
    <t>9201/003</t>
  </si>
  <si>
    <t>ADVERTISMENT - BILLBOARDS/BUS WRAP/CUBE</t>
  </si>
  <si>
    <t>9202/000</t>
  </si>
  <si>
    <t xml:space="preserve">PRINTING OF PUBLICATION/BROCHURES      </t>
  </si>
  <si>
    <t>VIDEO PRODUCTION</t>
  </si>
  <si>
    <t>9204/000</t>
  </si>
  <si>
    <t xml:space="preserve">SOUVENIRS/GIFTS                                                </t>
  </si>
  <si>
    <t>9206/000</t>
  </si>
  <si>
    <t xml:space="preserve">BANNER/STREAMERS &amp; ARTWORK         </t>
  </si>
  <si>
    <t>9207/000</t>
  </si>
  <si>
    <t>9208/000</t>
  </si>
  <si>
    <t xml:space="preserve">DEPRECIATION OF FIXED ASSETS                 </t>
  </si>
  <si>
    <t>9209/000</t>
  </si>
  <si>
    <t>9213/000</t>
  </si>
  <si>
    <t>PHOTO/VIDEO ARCHIVING</t>
  </si>
  <si>
    <t>9215/000</t>
  </si>
  <si>
    <t>9218/000</t>
  </si>
  <si>
    <t>PUBLICITY FOR EVENTS</t>
  </si>
  <si>
    <t>9221/000</t>
  </si>
  <si>
    <t>TACTICAL CAMPAIGN</t>
  </si>
  <si>
    <t>9224/000</t>
  </si>
  <si>
    <t>9300/000</t>
  </si>
  <si>
    <t xml:space="preserve">HOSTING OF EVENTS                                         </t>
  </si>
  <si>
    <t>9400/000</t>
  </si>
  <si>
    <t xml:space="preserve">TOURISM PROMOTION                     </t>
  </si>
  <si>
    <t>9501/000</t>
  </si>
  <si>
    <t xml:space="preserve">AUDIT FEE                                                              </t>
  </si>
  <si>
    <t>9502/000</t>
  </si>
  <si>
    <t xml:space="preserve">ACCOUNTING FEE                                          </t>
  </si>
  <si>
    <t>9503/000</t>
  </si>
  <si>
    <t xml:space="preserve">SECRETARIAL FEE                                           </t>
  </si>
  <si>
    <t>9504/000</t>
  </si>
  <si>
    <t xml:space="preserve">I/TAX CONSULTANCY FEE                              </t>
  </si>
  <si>
    <t>9601/000</t>
  </si>
  <si>
    <t xml:space="preserve">BANK CHARGES                                           </t>
  </si>
  <si>
    <t>9602/000</t>
  </si>
  <si>
    <t xml:space="preserve">FILING FEE                                                        </t>
  </si>
  <si>
    <t>9604/000</t>
  </si>
  <si>
    <t>GAIN/LOSS OF FOREX EXCHANGE</t>
  </si>
  <si>
    <t>LEGAL &amp; PROFESSIONAL FEE</t>
  </si>
  <si>
    <t>LICENSE FEE</t>
  </si>
  <si>
    <t>9201/005</t>
  </si>
  <si>
    <t>ADVERTISMENT - OUTDOOR</t>
  </si>
  <si>
    <t>DEPOSITS (REFUND)</t>
  </si>
  <si>
    <t>3200/000</t>
  </si>
  <si>
    <t>ADVERTISMENT - RADIO</t>
  </si>
  <si>
    <t>9116/000</t>
  </si>
  <si>
    <t>TAXATION</t>
  </si>
  <si>
    <t>9222/000</t>
  </si>
  <si>
    <t>TOURISM SURVEY</t>
  </si>
  <si>
    <t>COPYWRITTING/TRANSLATION</t>
  </si>
  <si>
    <t>ADVERTISMENT - SOCIAL MEDIA</t>
  </si>
  <si>
    <t>ANNUAL DINNER</t>
  </si>
  <si>
    <t xml:space="preserve">BALANCE C/F </t>
  </si>
  <si>
    <t>TOTAL
(RM)</t>
  </si>
  <si>
    <t>STATE TOURISM - TOURISM PROMOTION</t>
  </si>
  <si>
    <t xml:space="preserve">DEV. OF MOBILE APPLICATION                  </t>
  </si>
  <si>
    <t>ALLOWANCE - BOD</t>
  </si>
  <si>
    <t>BALANCE</t>
  </si>
  <si>
    <t xml:space="preserve">            WITHDRAWAL OF STMMD</t>
  </si>
  <si>
    <t xml:space="preserve"> - PLACEMENT OF STMMD</t>
  </si>
  <si>
    <t>EBUZZ E-MARKETING SUBCRIPTION</t>
  </si>
  <si>
    <t>9117/000</t>
  </si>
  <si>
    <t xml:space="preserve">TRADE MARK </t>
  </si>
  <si>
    <t xml:space="preserve"> - </t>
  </si>
  <si>
    <t>PLACEMENT OF STMMD</t>
  </si>
  <si>
    <t xml:space="preserve">WITHDRAW OF STMMD </t>
  </si>
  <si>
    <t xml:space="preserve">CREDITORS </t>
  </si>
  <si>
    <t xml:space="preserve">LESS : </t>
  </si>
  <si>
    <t>TOTAL RECEIPTS</t>
  </si>
  <si>
    <t>CAPEX</t>
  </si>
  <si>
    <t>OTHERS</t>
  </si>
  <si>
    <t>OPERATING EXPENSES</t>
  </si>
  <si>
    <t>LESS :</t>
  </si>
  <si>
    <t>PROJECTS</t>
  </si>
  <si>
    <t>Note</t>
  </si>
  <si>
    <t>Notes:</t>
  </si>
  <si>
    <t>No.</t>
  </si>
  <si>
    <t>Remarks</t>
  </si>
  <si>
    <t>Descriptions</t>
  </si>
  <si>
    <r>
      <t xml:space="preserve">PENANG GLOBAL TOURISM SDN BHD </t>
    </r>
    <r>
      <rPr>
        <b/>
        <sz val="12"/>
        <rFont val="Century Gothic"/>
        <family val="2"/>
      </rPr>
      <t>(CIMB BANK BERHAD)</t>
    </r>
  </si>
  <si>
    <t>RM</t>
  </si>
  <si>
    <t>Details of Expenditure</t>
  </si>
  <si>
    <t>Shortfall</t>
  </si>
  <si>
    <t>ADMINISTRATIVE COSTS</t>
  </si>
  <si>
    <t xml:space="preserve">BANTUAN KEWANGAN KHAS            </t>
  </si>
  <si>
    <t>BALANCE (PGT'S GRANT)</t>
  </si>
  <si>
    <t>BALANCE (HOTEL FEE)</t>
  </si>
  <si>
    <t>GRANT - HOTEL FEE</t>
  </si>
  <si>
    <t>ADD : RECEIPTS (HOTEL FEE)</t>
  </si>
  <si>
    <t xml:space="preserve">BROCHURE DISTRIBUTION FEE                                 </t>
  </si>
  <si>
    <t xml:space="preserve">SOCSO (EIS)                </t>
  </si>
  <si>
    <t xml:space="preserve">            SPONSORSHIP</t>
  </si>
  <si>
    <t>E-COUPON</t>
  </si>
  <si>
    <t>9219/002</t>
  </si>
  <si>
    <t>TOTAL (PGTSB)</t>
  </si>
  <si>
    <t>TOTAL (HOTEL FEE)</t>
  </si>
  <si>
    <t>GRANT FROM GOVERNMENT</t>
  </si>
  <si>
    <t>STUDY PENANG</t>
  </si>
  <si>
    <t>PG CENTRE OF MEDICAL TOURISM</t>
  </si>
  <si>
    <t>PROVISION FOR TAXATION</t>
  </si>
  <si>
    <t>9205/000</t>
  </si>
  <si>
    <t>PENANG ASIA COMIC CULTURAL MUSEUM</t>
  </si>
  <si>
    <t>GRANT - PACCM</t>
  </si>
  <si>
    <t>Oct</t>
  </si>
  <si>
    <t>Nov</t>
  </si>
  <si>
    <t xml:space="preserve">TRAINEE &amp; TRAINER ALLOWANCE      </t>
  </si>
  <si>
    <t>FORECAST</t>
  </si>
  <si>
    <t>FORECAST CASH FLOW STATEMENT FOR 2020</t>
  </si>
  <si>
    <t>PGT WEBSITE</t>
  </si>
  <si>
    <t>9212/000</t>
  </si>
  <si>
    <t>TOURISM MEDIA CAMPAIGN</t>
  </si>
  <si>
    <t>ITB ASIA SINGAPORE</t>
  </si>
  <si>
    <t>PENANG HOT AIR BALLOON FIESTA</t>
  </si>
  <si>
    <t xml:space="preserve">PENANG INTERNATIONAL FOOD FESTIVAL </t>
  </si>
  <si>
    <t>OTHER CREDITORS &amp; ACCRUALS (2019) - PGT</t>
  </si>
  <si>
    <t>ACTUAL</t>
  </si>
  <si>
    <t>IN-FLIGHT MAGAZINE</t>
  </si>
  <si>
    <t>3500/000</t>
  </si>
  <si>
    <t>CASH ADVANCES</t>
  </si>
  <si>
    <t>AMOUNT OWING TO PDC</t>
  </si>
  <si>
    <t>4000/000</t>
  </si>
  <si>
    <t>9020/000</t>
  </si>
  <si>
    <t>MATTA FAIR KL</t>
  </si>
  <si>
    <t>9216/000</t>
  </si>
  <si>
    <t>EPY ROADSHOW KL</t>
  </si>
  <si>
    <t>TOTAL (TOURISM TAX)</t>
  </si>
  <si>
    <t>TOTAL PGTSB &amp; TOURISM TAX</t>
  </si>
  <si>
    <t>9201/006</t>
  </si>
  <si>
    <t>9201/007</t>
  </si>
  <si>
    <t>9019/000</t>
  </si>
  <si>
    <t>9500/000</t>
  </si>
  <si>
    <t>EXPERIENCE PENANG 2020</t>
  </si>
  <si>
    <t>REFUND OF ADVANCES</t>
  </si>
  <si>
    <t>PENANG INTERNATIONAL CONTAINER ART</t>
  </si>
  <si>
    <t>GRANT FROM GOVERNMENT-2019 (HOTEL FEE)</t>
  </si>
  <si>
    <t>9227/000</t>
  </si>
  <si>
    <t>TOURISM MASTER PLAN</t>
  </si>
  <si>
    <t>CHINA QINGDAO AIRLINES &amp; CAMPAIGNS</t>
  </si>
  <si>
    <t>CHINA TACTICAL CAMPAIGN</t>
  </si>
  <si>
    <t xml:space="preserve">ADVERTISEMENT-CHINA SOUTHERN </t>
  </si>
  <si>
    <t>SG MEDIA CAMPAIGN</t>
  </si>
  <si>
    <t>TW MEDIA CAMPAIGN</t>
  </si>
  <si>
    <t>GRANT FROM GOVERNMENT-TOURISM TAX</t>
  </si>
  <si>
    <t>KL WALKWAY ADS</t>
  </si>
  <si>
    <t>4200/000</t>
  </si>
  <si>
    <t>9118/000</t>
  </si>
  <si>
    <t>9605/000</t>
  </si>
  <si>
    <t>9606/001</t>
  </si>
  <si>
    <t>9101/002</t>
  </si>
  <si>
    <t>9705/000</t>
  </si>
  <si>
    <t>3800/000</t>
  </si>
  <si>
    <t>4301/000</t>
  </si>
  <si>
    <t>TOTAL (ADM.+OPEX+CAPEX)</t>
  </si>
  <si>
    <t xml:space="preserve">GRANT - TOURISM TAX </t>
  </si>
  <si>
    <t xml:space="preserve">ADD : </t>
  </si>
  <si>
    <t>2060/100</t>
  </si>
  <si>
    <t>OTHER CREDITORS &amp; ACCRUALS (2019) - HOTEL FEE</t>
  </si>
  <si>
    <t>TOURISM RECOVERY PLAN</t>
  </si>
  <si>
    <t xml:space="preserve"> - REFUND OF UNUTILIZED GRANT</t>
  </si>
  <si>
    <t>Tourism Recovery Plan</t>
  </si>
  <si>
    <t>Sept</t>
  </si>
  <si>
    <t>MCTA Tour Package subsidy</t>
  </si>
  <si>
    <t xml:space="preserve">Domestic Campaign </t>
  </si>
  <si>
    <t>Subsidy for MCTA tour package</t>
  </si>
  <si>
    <t>Campaign to increase awareness and drive bookings to Penang Travel Deals</t>
  </si>
  <si>
    <t>Pg Travel Deals with Astro</t>
  </si>
  <si>
    <t>Pg Travel Deals with Sojern</t>
  </si>
  <si>
    <t>Campaign with Malaysia KOLs to promote Penang as travel destination</t>
  </si>
  <si>
    <t>Radio &amp; Digital campaign to promote Penang Travel Deals</t>
  </si>
  <si>
    <t>Cashback campaign with Klook, Booking.com, Shopback &amp; AirAsia</t>
  </si>
  <si>
    <t xml:space="preserve">Cashback campaign </t>
  </si>
  <si>
    <t>E-wallet/OTA/Airlines Domestic Campaign</t>
  </si>
  <si>
    <t xml:space="preserve">Campaign with OTA to increase hotel occupancies </t>
  </si>
  <si>
    <t xml:space="preserve">MICA Penang Foliday Consortium Campaign </t>
  </si>
  <si>
    <t xml:space="preserve">To develop Penang packages and sell across Malaysia </t>
  </si>
  <si>
    <t>Others</t>
  </si>
  <si>
    <t>REFUND TO STATE GOVT</t>
  </si>
  <si>
    <t>REFUND OF UNTILIZED TOURISM TAX</t>
  </si>
  <si>
    <t>9226/000</t>
  </si>
  <si>
    <t>MARKETING SUPORT-AIRLINES</t>
  </si>
  <si>
    <t>ENTRY POINT SIGN &amp; BROCHURE RACK</t>
  </si>
  <si>
    <t>Cash in Bank as of  1/11/2020</t>
  </si>
  <si>
    <t>(-) Expenses to be paid in Nov &amp; Dec (Details refer to Cash Flow Statement )</t>
  </si>
  <si>
    <t>Administrative costs - Nov &amp; Dec</t>
  </si>
  <si>
    <t>Capex &amp; Other Expenses - Nov &amp; Dec</t>
  </si>
  <si>
    <t>Operating Expenses - Nov &amp; Dec</t>
  </si>
  <si>
    <t>Dec</t>
  </si>
  <si>
    <t>GIant cube KL City Centre *New</t>
  </si>
  <si>
    <t>Retail Outlet Ads - Family Mart *New</t>
  </si>
  <si>
    <t>Advertisement - Outdoor</t>
  </si>
  <si>
    <t xml:space="preserve">LED advertising - Domestic </t>
  </si>
  <si>
    <t>Billboard in Brunei *New</t>
  </si>
  <si>
    <t>Tourism Media Campaign</t>
  </si>
  <si>
    <t>Extension of ads for another 7 months</t>
  </si>
  <si>
    <t>New ads placement</t>
  </si>
  <si>
    <t>KL Covered Walkway Out-of-Home Advertising</t>
  </si>
  <si>
    <t>LED Ads at several locations in Penang</t>
  </si>
  <si>
    <t>Taiwan - OOH Ads in Taipei</t>
  </si>
  <si>
    <t>Reprint of light box ads</t>
  </si>
  <si>
    <t>Tactical Campaign</t>
  </si>
  <si>
    <t xml:space="preserve">Content Marketing Campaign -Europe </t>
  </si>
  <si>
    <t>Japan - Tactical Campaign</t>
  </si>
  <si>
    <t>Europe - Tactical Campaign - Airlines/Wholsaler</t>
  </si>
  <si>
    <t>Celebrity Live Campaign</t>
  </si>
  <si>
    <t>AirAsia / Penang Food</t>
  </si>
  <si>
    <t>Content Marketing (Digital platform)</t>
  </si>
  <si>
    <t>Marketing Support for new route</t>
  </si>
  <si>
    <t>Korea - Tactical Campaign with Airlines and Agents</t>
  </si>
  <si>
    <t xml:space="preserve">Thailand Tactical Campaign </t>
  </si>
  <si>
    <t>Indonesia - Tactical Campaign with Airlines</t>
  </si>
  <si>
    <t xml:space="preserve"> Taiwan - Tactical Campaign </t>
  </si>
  <si>
    <t xml:space="preserve">SG -  Tactical Campaign with Airlines / OTA / /Wholsaler </t>
  </si>
  <si>
    <t xml:space="preserve">Hong Kong -  Tactical Campaign </t>
  </si>
  <si>
    <t xml:space="preserve">AirAsia </t>
  </si>
  <si>
    <t>Vietnam - Tactical Campaign</t>
  </si>
  <si>
    <t xml:space="preserve">FAM Trip </t>
  </si>
  <si>
    <t>Lunch/Dinner hosting</t>
  </si>
  <si>
    <t>Penang Arts Container (2019-2020) &amp; Extension</t>
  </si>
  <si>
    <t xml:space="preserve">Provisional </t>
  </si>
  <si>
    <t>Hosting of Events</t>
  </si>
  <si>
    <t>Extension of event to Dec 2021 (cost to be borned by PGT)</t>
  </si>
  <si>
    <t>Jom!Experience Penang Campaign</t>
  </si>
  <si>
    <t>MCTA Recovery Campaign</t>
  </si>
  <si>
    <t>Tourism Recoery Campaign</t>
  </si>
  <si>
    <t xml:space="preserve">Pg Travel Deals with Astro </t>
  </si>
  <si>
    <t xml:space="preserve">Cashback campaign (Klook) </t>
  </si>
  <si>
    <t xml:space="preserve">Cashback campaign (Booking.com &amp; Shopback) </t>
  </si>
  <si>
    <t xml:space="preserve">Cashback campaign (AirAsia) </t>
  </si>
  <si>
    <t xml:space="preserve">Extension of campaign </t>
  </si>
  <si>
    <t>Penang Travel Deals promotion of Penang Attractions</t>
  </si>
  <si>
    <t xml:space="preserve">Campaign extended to Dec </t>
  </si>
  <si>
    <t>Partial payment</t>
  </si>
  <si>
    <t xml:space="preserve">Campaign postponed to Dec </t>
  </si>
  <si>
    <t>Campaign commenment in Dec</t>
  </si>
  <si>
    <t>Pg Travel Deals with Sojern (Extended) * New</t>
  </si>
  <si>
    <t>Kita Malaysia Campaign with Malaysiakini * New</t>
  </si>
  <si>
    <t>Digital Marketing Collaboration with Expedia &amp; MAS * New</t>
  </si>
  <si>
    <t>Cash in bank available as of 13/11/2020</t>
  </si>
  <si>
    <t>(+) Withdrawal of STMMD (Nov &amp; Dec)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</si>
</sst>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</numFmts>
  <fonts count="24">
    <font>
      <sz val="12"/>
      <name val="宋体"/>
      <charset val="134"/>
    </font>
    <font>
      <sz val="11"/>
      <color theme="1"/>
      <name val="Calibri"/>
      <family val="2"/>
      <scheme val="minor"/>
    </font>
    <font>
      <sz val="12"/>
      <name val="宋体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u/>
      <sz val="10"/>
      <name val="Times New Roman"/>
      <family val="1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name val="Times New Roman"/>
      <family val="1"/>
    </font>
    <font>
      <sz val="12"/>
      <name val="Times New Roman"/>
      <family val="1"/>
    </font>
    <font>
      <b/>
      <sz val="10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u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3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 vertical="center"/>
    </xf>
    <xf numFmtId="3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9" fontId="4" fillId="0" borderId="0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4" fillId="0" borderId="2" xfId="0" applyFont="1" applyFill="1" applyBorder="1"/>
    <xf numFmtId="0" fontId="5" fillId="0" borderId="2" xfId="0" applyFont="1" applyFill="1" applyBorder="1"/>
    <xf numFmtId="0" fontId="3" fillId="0" borderId="3" xfId="0" applyFont="1" applyFill="1" applyBorder="1"/>
    <xf numFmtId="0" fontId="3" fillId="0" borderId="0" xfId="0" applyFont="1" applyFill="1" applyBorder="1" applyAlignment="1">
      <alignment vertical="center"/>
    </xf>
    <xf numFmtId="39" fontId="3" fillId="0" borderId="0" xfId="0" applyNumberFormat="1" applyFont="1" applyFill="1" applyBorder="1" applyAlignment="1">
      <alignment vertical="center"/>
    </xf>
    <xf numFmtId="164" fontId="3" fillId="0" borderId="0" xfId="1" applyNumberFormat="1" applyFont="1" applyFill="1" applyBorder="1"/>
    <xf numFmtId="164" fontId="4" fillId="0" borderId="5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/>
    <xf numFmtId="164" fontId="4" fillId="0" borderId="2" xfId="1" applyNumberFormat="1" applyFont="1" applyFill="1" applyBorder="1"/>
    <xf numFmtId="164" fontId="3" fillId="0" borderId="3" xfId="1" applyNumberFormat="1" applyFont="1" applyFill="1" applyBorder="1"/>
    <xf numFmtId="164" fontId="3" fillId="0" borderId="2" xfId="1" applyNumberFormat="1" applyFont="1" applyFill="1" applyBorder="1" applyAlignment="1">
      <alignment horizontal="right"/>
    </xf>
    <xf numFmtId="164" fontId="3" fillId="2" borderId="4" xfId="1" applyNumberFormat="1" applyFont="1" applyFill="1" applyBorder="1" applyAlignment="1">
      <alignment vertical="center"/>
    </xf>
    <xf numFmtId="164" fontId="3" fillId="0" borderId="6" xfId="1" applyNumberFormat="1" applyFont="1" applyFill="1" applyBorder="1"/>
    <xf numFmtId="164" fontId="3" fillId="0" borderId="2" xfId="0" applyNumberFormat="1" applyFont="1" applyBorder="1"/>
    <xf numFmtId="0" fontId="10" fillId="0" borderId="0" xfId="0" applyFont="1"/>
    <xf numFmtId="0" fontId="3" fillId="0" borderId="2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164" fontId="3" fillId="0" borderId="8" xfId="1" applyNumberFormat="1" applyFont="1" applyFill="1" applyBorder="1"/>
    <xf numFmtId="0" fontId="7" fillId="3" borderId="2" xfId="0" applyFont="1" applyFill="1" applyBorder="1"/>
    <xf numFmtId="0" fontId="3" fillId="3" borderId="2" xfId="0" applyFont="1" applyFill="1" applyBorder="1"/>
    <xf numFmtId="164" fontId="3" fillId="3" borderId="2" xfId="1" applyNumberFormat="1" applyFont="1" applyFill="1" applyBorder="1"/>
    <xf numFmtId="164" fontId="3" fillId="3" borderId="2" xfId="1" applyNumberFormat="1" applyFont="1" applyFill="1" applyBorder="1" applyAlignment="1">
      <alignment horizontal="right"/>
    </xf>
    <xf numFmtId="0" fontId="4" fillId="3" borderId="2" xfId="0" applyFont="1" applyFill="1" applyBorder="1"/>
    <xf numFmtId="164" fontId="3" fillId="3" borderId="2" xfId="0" applyNumberFormat="1" applyFont="1" applyFill="1" applyBorder="1"/>
    <xf numFmtId="0" fontId="3" fillId="3" borderId="2" xfId="0" applyFont="1" applyFill="1" applyBorder="1" applyAlignment="1">
      <alignment horizontal="right"/>
    </xf>
    <xf numFmtId="164" fontId="3" fillId="3" borderId="3" xfId="1" applyNumberFormat="1" applyFont="1" applyFill="1" applyBorder="1"/>
    <xf numFmtId="164" fontId="10" fillId="0" borderId="0" xfId="1" applyNumberFormat="1" applyFont="1"/>
    <xf numFmtId="164" fontId="10" fillId="0" borderId="0" xfId="1" applyNumberFormat="1" applyFont="1" applyBorder="1"/>
    <xf numFmtId="43" fontId="10" fillId="0" borderId="0" xfId="1" applyFont="1"/>
    <xf numFmtId="164" fontId="3" fillId="0" borderId="2" xfId="0" applyNumberFormat="1" applyFont="1" applyFill="1" applyBorder="1"/>
    <xf numFmtId="0" fontId="7" fillId="0" borderId="2" xfId="0" applyNumberFormat="1" applyFont="1" applyFill="1" applyBorder="1" applyAlignment="1">
      <alignment vertical="top"/>
    </xf>
    <xf numFmtId="0" fontId="7" fillId="0" borderId="2" xfId="0" applyFont="1" applyFill="1" applyBorder="1"/>
    <xf numFmtId="0" fontId="12" fillId="0" borderId="2" xfId="0" applyNumberFormat="1" applyFont="1" applyFill="1" applyBorder="1" applyAlignment="1">
      <alignment vertical="top"/>
    </xf>
    <xf numFmtId="164" fontId="13" fillId="0" borderId="0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39" fontId="4" fillId="0" borderId="0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" fillId="0" borderId="0" xfId="4"/>
    <xf numFmtId="0" fontId="16" fillId="0" borderId="0" xfId="4" applyFont="1"/>
    <xf numFmtId="0" fontId="18" fillId="0" borderId="11" xfId="4" applyFont="1" applyBorder="1" applyAlignment="1">
      <alignment vertical="center"/>
    </xf>
    <xf numFmtId="0" fontId="19" fillId="0" borderId="9" xfId="4" applyFont="1" applyBorder="1" applyAlignment="1">
      <alignment vertical="center"/>
    </xf>
    <xf numFmtId="0" fontId="19" fillId="0" borderId="0" xfId="4" applyFont="1" applyAlignment="1">
      <alignment vertical="center"/>
    </xf>
    <xf numFmtId="0" fontId="20" fillId="0" borderId="14" xfId="4" applyFont="1" applyBorder="1"/>
    <xf numFmtId="0" fontId="20" fillId="0" borderId="15" xfId="4" applyFont="1" applyBorder="1"/>
    <xf numFmtId="0" fontId="20" fillId="0" borderId="0" xfId="4" applyFont="1"/>
    <xf numFmtId="0" fontId="20" fillId="0" borderId="16" xfId="4" applyFont="1" applyBorder="1"/>
    <xf numFmtId="0" fontId="20" fillId="0" borderId="0" xfId="4" applyFont="1" applyBorder="1"/>
    <xf numFmtId="0" fontId="17" fillId="0" borderId="16" xfId="4" applyFont="1" applyBorder="1"/>
    <xf numFmtId="0" fontId="17" fillId="0" borderId="0" xfId="4" applyFont="1" applyBorder="1" applyAlignment="1">
      <alignment vertical="center"/>
    </xf>
    <xf numFmtId="0" fontId="17" fillId="0" borderId="16" xfId="4" applyFont="1" applyBorder="1" applyAlignment="1">
      <alignment vertical="center"/>
    </xf>
    <xf numFmtId="43" fontId="17" fillId="0" borderId="0" xfId="5" applyFont="1" applyBorder="1" applyAlignment="1">
      <alignment vertical="center"/>
    </xf>
    <xf numFmtId="0" fontId="17" fillId="0" borderId="7" xfId="4" applyFont="1" applyBorder="1"/>
    <xf numFmtId="0" fontId="20" fillId="0" borderId="13" xfId="4" applyFont="1" applyBorder="1" applyAlignment="1">
      <alignment vertical="center"/>
    </xf>
    <xf numFmtId="43" fontId="20" fillId="0" borderId="13" xfId="5" applyFont="1" applyBorder="1" applyAlignment="1">
      <alignment horizontal="center" vertical="center"/>
    </xf>
    <xf numFmtId="43" fontId="17" fillId="0" borderId="0" xfId="5" applyFont="1" applyBorder="1"/>
    <xf numFmtId="165" fontId="17" fillId="0" borderId="0" xfId="4" applyNumberFormat="1" applyFont="1" applyAlignment="1">
      <alignment vertical="center"/>
    </xf>
    <xf numFmtId="43" fontId="17" fillId="0" borderId="0" xfId="4" applyNumberFormat="1" applyFont="1" applyAlignment="1">
      <alignment vertical="center"/>
    </xf>
    <xf numFmtId="37" fontId="20" fillId="0" borderId="0" xfId="5" applyNumberFormat="1" applyFont="1" applyAlignment="1">
      <alignment horizontal="right"/>
    </xf>
    <xf numFmtId="164" fontId="17" fillId="0" borderId="6" xfId="5" applyNumberFormat="1" applyFont="1" applyBorder="1"/>
    <xf numFmtId="43" fontId="19" fillId="0" borderId="0" xfId="5" applyFont="1" applyAlignment="1">
      <alignment vertical="center"/>
    </xf>
    <xf numFmtId="43" fontId="20" fillId="0" borderId="0" xfId="5" applyFont="1"/>
    <xf numFmtId="43" fontId="17" fillId="0" borderId="0" xfId="5" applyFont="1" applyAlignment="1">
      <alignment vertical="center"/>
    </xf>
    <xf numFmtId="164" fontId="20" fillId="0" borderId="6" xfId="5" applyNumberFormat="1" applyFont="1" applyBorder="1"/>
    <xf numFmtId="164" fontId="20" fillId="0" borderId="18" xfId="5" applyNumberFormat="1" applyFont="1" applyBorder="1"/>
    <xf numFmtId="164" fontId="14" fillId="0" borderId="19" xfId="5" applyNumberFormat="1" applyFont="1" applyBorder="1" applyAlignment="1">
      <alignment vertical="center"/>
    </xf>
    <xf numFmtId="164" fontId="17" fillId="0" borderId="18" xfId="5" applyNumberFormat="1" applyFont="1" applyBorder="1"/>
    <xf numFmtId="164" fontId="17" fillId="0" borderId="0" xfId="5" applyNumberFormat="1" applyFont="1"/>
    <xf numFmtId="164" fontId="18" fillId="0" borderId="10" xfId="5" applyNumberFormat="1" applyFont="1" applyBorder="1" applyAlignment="1">
      <alignment horizontal="center" vertical="center"/>
    </xf>
    <xf numFmtId="43" fontId="20" fillId="0" borderId="0" xfId="4" applyNumberFormat="1" applyFont="1"/>
    <xf numFmtId="164" fontId="17" fillId="0" borderId="17" xfId="5" applyNumberFormat="1" applyFont="1" applyBorder="1"/>
    <xf numFmtId="164" fontId="11" fillId="0" borderId="0" xfId="1" applyNumberFormat="1" applyFont="1" applyAlignment="1">
      <alignment horizontal="center"/>
    </xf>
    <xf numFmtId="164" fontId="11" fillId="0" borderId="0" xfId="1" applyNumberFormat="1" applyFont="1" applyBorder="1"/>
    <xf numFmtId="0" fontId="10" fillId="0" borderId="0" xfId="0" applyFont="1" applyBorder="1" applyAlignment="1">
      <alignment wrapText="1"/>
    </xf>
    <xf numFmtId="0" fontId="10" fillId="0" borderId="0" xfId="0" applyFont="1" applyBorder="1"/>
    <xf numFmtId="164" fontId="4" fillId="0" borderId="2" xfId="0" applyNumberFormat="1" applyFont="1" applyFill="1" applyBorder="1"/>
    <xf numFmtId="43" fontId="0" fillId="0" borderId="0" xfId="0" applyNumberFormat="1"/>
    <xf numFmtId="0" fontId="10" fillId="0" borderId="0" xfId="1" applyNumberFormat="1" applyFont="1" applyBorder="1"/>
    <xf numFmtId="0" fontId="10" fillId="0" borderId="0" xfId="1" applyNumberFormat="1" applyFont="1" applyBorder="1" applyAlignment="1">
      <alignment horizontal="left"/>
    </xf>
    <xf numFmtId="0" fontId="10" fillId="0" borderId="0" xfId="1" applyNumberFormat="1" applyFont="1" applyBorder="1" applyAlignment="1">
      <alignment vertical="top"/>
    </xf>
    <xf numFmtId="0" fontId="11" fillId="0" borderId="0" xfId="1" applyNumberFormat="1" applyFont="1" applyBorder="1" applyAlignment="1">
      <alignment horizontal="left"/>
    </xf>
    <xf numFmtId="43" fontId="3" fillId="0" borderId="0" xfId="1" applyNumberFormat="1" applyFont="1" applyFill="1" applyBorder="1"/>
    <xf numFmtId="166" fontId="3" fillId="0" borderId="0" xfId="1" applyNumberFormat="1" applyFont="1" applyFill="1" applyBorder="1"/>
    <xf numFmtId="164" fontId="11" fillId="0" borderId="0" xfId="1" applyNumberFormat="1" applyFont="1" applyAlignment="1">
      <alignment horizontal="center"/>
    </xf>
    <xf numFmtId="0" fontId="11" fillId="0" borderId="0" xfId="0" applyFont="1" applyBorder="1" applyAlignment="1">
      <alignment horizontal="center"/>
    </xf>
    <xf numFmtId="0" fontId="21" fillId="0" borderId="0" xfId="0" applyFont="1"/>
    <xf numFmtId="164" fontId="3" fillId="3" borderId="8" xfId="1" applyNumberFormat="1" applyFont="1" applyFill="1" applyBorder="1"/>
    <xf numFmtId="164" fontId="3" fillId="3" borderId="8" xfId="1" applyNumberFormat="1" applyFont="1" applyFill="1" applyBorder="1" applyAlignment="1">
      <alignment horizontal="right"/>
    </xf>
    <xf numFmtId="43" fontId="3" fillId="0" borderId="0" xfId="1" applyFont="1" applyFill="1" applyBorder="1"/>
    <xf numFmtId="0" fontId="11" fillId="0" borderId="0" xfId="0" applyFont="1" applyBorder="1" applyAlignment="1">
      <alignment horizontal="center" vertical="top"/>
    </xf>
    <xf numFmtId="0" fontId="10" fillId="0" borderId="0" xfId="1" applyNumberFormat="1" applyFont="1" applyBorder="1" applyAlignment="1">
      <alignment horizontal="left" vertical="top"/>
    </xf>
    <xf numFmtId="164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6" fillId="3" borderId="2" xfId="0" applyFont="1" applyFill="1" applyBorder="1"/>
    <xf numFmtId="0" fontId="4" fillId="0" borderId="2" xfId="0" applyFont="1" applyFill="1" applyBorder="1" applyAlignment="1">
      <alignment horizontal="right"/>
    </xf>
    <xf numFmtId="43" fontId="3" fillId="3" borderId="2" xfId="1" applyFont="1" applyFill="1" applyBorder="1"/>
    <xf numFmtId="164" fontId="3" fillId="0" borderId="2" xfId="0" applyNumberFormat="1" applyFont="1" applyFill="1" applyBorder="1" applyAlignment="1">
      <alignment horizontal="left"/>
    </xf>
    <xf numFmtId="0" fontId="12" fillId="0" borderId="2" xfId="0" applyNumberFormat="1" applyFont="1" applyFill="1" applyBorder="1" applyAlignment="1">
      <alignment horizontal="left" vertical="top"/>
    </xf>
    <xf numFmtId="164" fontId="4" fillId="0" borderId="3" xfId="1" applyNumberFormat="1" applyFont="1" applyFill="1" applyBorder="1"/>
    <xf numFmtId="164" fontId="4" fillId="0" borderId="0" xfId="1" applyNumberFormat="1" applyFont="1" applyFill="1" applyBorder="1"/>
    <xf numFmtId="164" fontId="4" fillId="0" borderId="2" xfId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right"/>
    </xf>
    <xf numFmtId="164" fontId="3" fillId="3" borderId="12" xfId="1" applyNumberFormat="1" applyFont="1" applyFill="1" applyBorder="1"/>
    <xf numFmtId="164" fontId="3" fillId="6" borderId="2" xfId="1" applyNumberFormat="1" applyFont="1" applyFill="1" applyBorder="1"/>
    <xf numFmtId="164" fontId="10" fillId="0" borderId="13" xfId="0" applyNumberFormat="1" applyFont="1" applyBorder="1" applyAlignment="1">
      <alignment vertical="top"/>
    </xf>
    <xf numFmtId="165" fontId="3" fillId="2" borderId="4" xfId="1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64" fontId="4" fillId="4" borderId="9" xfId="1" applyNumberFormat="1" applyFont="1" applyFill="1" applyBorder="1" applyAlignment="1">
      <alignment horizontal="center" vertical="center"/>
    </xf>
    <xf numFmtId="164" fontId="4" fillId="4" borderId="10" xfId="1" applyNumberFormat="1" applyFont="1" applyFill="1" applyBorder="1" applyAlignment="1">
      <alignment horizontal="center" vertical="center"/>
    </xf>
    <xf numFmtId="164" fontId="4" fillId="5" borderId="11" xfId="1" applyNumberFormat="1" applyFont="1" applyFill="1" applyBorder="1" applyAlignment="1">
      <alignment horizontal="center" vertical="center"/>
    </xf>
    <xf numFmtId="164" fontId="4" fillId="5" borderId="9" xfId="1" applyNumberFormat="1" applyFont="1" applyFill="1" applyBorder="1" applyAlignment="1">
      <alignment horizontal="center" vertical="center"/>
    </xf>
    <xf numFmtId="164" fontId="4" fillId="5" borderId="10" xfId="1" applyNumberFormat="1" applyFont="1" applyFill="1" applyBorder="1" applyAlignment="1">
      <alignment horizontal="center" vertical="center"/>
    </xf>
    <xf numFmtId="0" fontId="11" fillId="0" borderId="0" xfId="1" applyNumberFormat="1" applyFont="1" applyBorder="1" applyAlignment="1">
      <alignment vertical="top"/>
    </xf>
    <xf numFmtId="164" fontId="10" fillId="0" borderId="13" xfId="1" applyNumberFormat="1" applyFont="1" applyBorder="1"/>
    <xf numFmtId="0" fontId="10" fillId="0" borderId="0" xfId="1" applyNumberFormat="1" applyFont="1"/>
    <xf numFmtId="0" fontId="10" fillId="0" borderId="13" xfId="0" applyFont="1" applyBorder="1"/>
    <xf numFmtId="164" fontId="11" fillId="0" borderId="0" xfId="1" applyNumberFormat="1" applyFont="1"/>
  </cellXfs>
  <cellStyles count="6">
    <cellStyle name="Comma" xfId="1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/Documents/Accounting/Cash%20Flow%20Statement/Cash%20Flow%202019/CIMB%20Cash%20Flow%20Statement%202019_31.12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IMB Cash Flow"/>
      <sheetName val="Notes"/>
      <sheetName val="Sheet1"/>
    </sheetNames>
    <sheetDataSet>
      <sheetData sheetId="0" refreshError="1"/>
      <sheetData sheetId="1">
        <row r="125">
          <cell r="O125">
            <v>-1150968.3500000001</v>
          </cell>
        </row>
        <row r="159">
          <cell r="O159">
            <v>1916268.3399999994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7"/>
  <sheetViews>
    <sheetView workbookViewId="0">
      <selection activeCell="A7" sqref="A7"/>
    </sheetView>
  </sheetViews>
  <sheetFormatPr defaultRowHeight="14.25"/>
  <cols>
    <col min="1" max="1" width="49" customWidth="1"/>
    <col min="4" max="4" width="10" bestFit="1" customWidth="1"/>
    <col min="6" max="6" width="12.125" bestFit="1" customWidth="1"/>
    <col min="7" max="7" width="11.5" bestFit="1" customWidth="1"/>
    <col min="8" max="8" width="13" bestFit="1" customWidth="1"/>
    <col min="9" max="9" width="15" bestFit="1" customWidth="1"/>
  </cols>
  <sheetData>
    <row r="1" spans="1:9" ht="15.75">
      <c r="A1" s="59" t="s">
        <v>181</v>
      </c>
      <c r="B1" s="58"/>
      <c r="C1" s="58"/>
      <c r="D1" s="78"/>
      <c r="E1" s="58"/>
      <c r="F1" s="58"/>
      <c r="G1" s="58"/>
    </row>
    <row r="2" spans="1:9" ht="15.75">
      <c r="A2" s="58"/>
      <c r="B2" s="58"/>
      <c r="C2" s="58"/>
      <c r="D2" s="87"/>
      <c r="E2" s="58"/>
      <c r="F2" s="58"/>
      <c r="G2" s="58"/>
    </row>
    <row r="3" spans="1:9" ht="16.5">
      <c r="A3" s="60" t="s">
        <v>183</v>
      </c>
      <c r="B3" s="61"/>
      <c r="C3" s="61"/>
      <c r="D3" s="88" t="s">
        <v>182</v>
      </c>
      <c r="E3" s="62"/>
      <c r="F3" s="80"/>
      <c r="G3" s="62"/>
    </row>
    <row r="4" spans="1:9" ht="15.75">
      <c r="A4" s="63" t="s">
        <v>283</v>
      </c>
      <c r="B4" s="64"/>
      <c r="C4" s="64"/>
      <c r="D4" s="90">
        <v>261794.09999999963</v>
      </c>
      <c r="E4" s="65"/>
      <c r="F4" s="81"/>
      <c r="G4" s="65"/>
    </row>
    <row r="5" spans="1:9" ht="15.75">
      <c r="A5" s="66"/>
      <c r="B5" s="67"/>
      <c r="C5" s="67"/>
      <c r="D5" s="79"/>
      <c r="E5" s="65"/>
      <c r="F5" s="81"/>
      <c r="G5" s="65"/>
    </row>
    <row r="6" spans="1:9" ht="15.75">
      <c r="A6" s="68" t="s">
        <v>340</v>
      </c>
      <c r="B6" s="67"/>
      <c r="C6" s="67"/>
      <c r="D6" s="86">
        <v>3000000</v>
      </c>
      <c r="E6" s="65"/>
      <c r="F6" s="81"/>
      <c r="G6" s="65"/>
    </row>
    <row r="7" spans="1:9" ht="15.75">
      <c r="A7" s="66" t="s">
        <v>339</v>
      </c>
      <c r="B7" s="67"/>
      <c r="C7" s="67"/>
      <c r="D7" s="79">
        <f>D4+D6</f>
        <v>3261794.0999999996</v>
      </c>
      <c r="E7" s="65"/>
      <c r="F7" s="81"/>
      <c r="G7" s="65"/>
    </row>
    <row r="8" spans="1:9" ht="15">
      <c r="A8" s="66"/>
      <c r="B8" s="67"/>
      <c r="C8" s="67"/>
      <c r="D8" s="83"/>
      <c r="E8" s="65"/>
      <c r="F8" s="81"/>
      <c r="G8" s="65"/>
      <c r="H8" s="96"/>
      <c r="I8" s="96"/>
    </row>
    <row r="9" spans="1:9" ht="15">
      <c r="A9" s="66" t="s">
        <v>284</v>
      </c>
      <c r="B9" s="67"/>
      <c r="C9" s="67"/>
      <c r="D9" s="83"/>
      <c r="E9" s="65"/>
      <c r="F9" s="81"/>
      <c r="G9" s="65"/>
    </row>
    <row r="10" spans="1:9" ht="15.75">
      <c r="A10" s="68" t="s">
        <v>285</v>
      </c>
      <c r="B10" s="67"/>
      <c r="C10" s="67"/>
      <c r="D10" s="79">
        <v>319272.90888888901</v>
      </c>
      <c r="E10" s="65"/>
      <c r="F10" s="81"/>
      <c r="G10" s="89"/>
    </row>
    <row r="11" spans="1:9" ht="15.75">
      <c r="A11" s="68" t="s">
        <v>286</v>
      </c>
      <c r="B11" s="67"/>
      <c r="C11" s="67"/>
      <c r="D11" s="79">
        <v>141791.98000000001</v>
      </c>
      <c r="E11" s="65"/>
      <c r="F11" s="81"/>
      <c r="G11" s="89"/>
    </row>
    <row r="12" spans="1:9" ht="15.75">
      <c r="A12" s="68" t="s">
        <v>287</v>
      </c>
      <c r="B12" s="67"/>
      <c r="C12" s="67"/>
      <c r="D12" s="79">
        <v>4937820.30333333</v>
      </c>
      <c r="E12" s="65"/>
      <c r="F12" s="81"/>
      <c r="G12" s="89"/>
    </row>
    <row r="13" spans="1:9" ht="15.75">
      <c r="A13" s="68" t="s">
        <v>277</v>
      </c>
      <c r="B13" s="67"/>
      <c r="C13" s="67"/>
      <c r="D13" s="79"/>
      <c r="E13" s="65"/>
      <c r="F13" s="81"/>
      <c r="G13" s="89"/>
    </row>
    <row r="14" spans="1:9" ht="15">
      <c r="A14" s="66"/>
      <c r="B14" s="67"/>
      <c r="C14" s="67"/>
      <c r="D14" s="84"/>
      <c r="E14" s="65"/>
      <c r="F14" s="81"/>
      <c r="G14" s="65"/>
    </row>
    <row r="15" spans="1:9" ht="15" thickBot="1">
      <c r="A15" s="70" t="s">
        <v>184</v>
      </c>
      <c r="B15" s="69"/>
      <c r="C15" s="71"/>
      <c r="D15" s="85">
        <f>D4+D6-D10-D11-D12-D13</f>
        <v>-2137091.0922222193</v>
      </c>
      <c r="E15" s="77"/>
      <c r="F15" s="82"/>
      <c r="G15" s="76"/>
    </row>
    <row r="16" spans="1:9" ht="16.5" thickTop="1">
      <c r="A16" s="72"/>
      <c r="B16" s="73"/>
      <c r="C16" s="74"/>
      <c r="D16" s="86"/>
      <c r="E16" s="58"/>
      <c r="F16" s="58"/>
      <c r="G16" s="58"/>
    </row>
    <row r="17" spans="1:7" ht="15.75">
      <c r="A17" s="58"/>
      <c r="B17" s="58"/>
      <c r="C17" s="75"/>
      <c r="D17" s="58"/>
      <c r="E17" s="58"/>
      <c r="F17" s="58"/>
      <c r="G17" s="58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&amp;R&amp;"Arial Black,Regular"&amp;10&amp;ULAMPIRAN 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I183"/>
  <sheetViews>
    <sheetView tabSelected="1" zoomScaleNormal="100" zoomScaleSheetLayoutView="90" workbookViewId="0">
      <pane xSplit="2" ySplit="6" topLeftCell="I7" activePane="bottomRight" state="frozen"/>
      <selection activeCell="B1" sqref="B1"/>
      <selection pane="topRight" activeCell="D1" sqref="D1"/>
      <selection pane="bottomLeft" activeCell="B7" sqref="B7"/>
      <selection pane="bottomRight" activeCell="O169" sqref="O169"/>
    </sheetView>
  </sheetViews>
  <sheetFormatPr defaultRowHeight="12.75"/>
  <cols>
    <col min="1" max="1" width="7.75" style="1" hidden="1" customWidth="1"/>
    <col min="2" max="2" width="39" style="1" customWidth="1"/>
    <col min="3" max="3" width="4.875" style="55" customWidth="1"/>
    <col min="4" max="5" width="10.75" style="15" customWidth="1"/>
    <col min="6" max="7" width="11.25" style="15" customWidth="1"/>
    <col min="8" max="14" width="10.75" style="15" customWidth="1"/>
    <col min="15" max="15" width="12" style="15" customWidth="1"/>
    <col min="16" max="16" width="12.375" style="15" customWidth="1"/>
    <col min="17" max="26" width="12.625" style="3" customWidth="1"/>
    <col min="27" max="35" width="9" style="3"/>
    <col min="36" max="16384" width="9" style="1"/>
  </cols>
  <sheetData>
    <row r="1" spans="1:35" ht="15.75">
      <c r="B1" s="2" t="s">
        <v>0</v>
      </c>
      <c r="C1" s="6"/>
      <c r="P1" s="46"/>
    </row>
    <row r="2" spans="1:35">
      <c r="B2" s="2" t="s">
        <v>209</v>
      </c>
      <c r="C2" s="6"/>
    </row>
    <row r="3" spans="1:35">
      <c r="B3" s="2" t="s">
        <v>1</v>
      </c>
      <c r="C3" s="6"/>
    </row>
    <row r="4" spans="1:35" s="4" customFormat="1" ht="18.75" customHeight="1">
      <c r="A4" s="4" t="s">
        <v>2</v>
      </c>
      <c r="B4" s="127"/>
      <c r="C4" s="131" t="s">
        <v>176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29" t="s">
        <v>155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s="4" customFormat="1" ht="14.25" customHeight="1">
      <c r="B5" s="128"/>
      <c r="C5" s="132"/>
      <c r="D5" s="135" t="s">
        <v>217</v>
      </c>
      <c r="E5" s="136"/>
      <c r="F5" s="136"/>
      <c r="G5" s="136"/>
      <c r="H5" s="136"/>
      <c r="I5" s="136"/>
      <c r="J5" s="136"/>
      <c r="K5" s="136"/>
      <c r="L5" s="136"/>
      <c r="M5" s="137"/>
      <c r="N5" s="133" t="s">
        <v>208</v>
      </c>
      <c r="O5" s="134"/>
      <c r="P5" s="130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s="6" customFormat="1">
      <c r="B6" s="7"/>
      <c r="C6" s="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47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>
      <c r="B7" s="28" t="s">
        <v>15</v>
      </c>
      <c r="C7" s="50"/>
      <c r="D7" s="18">
        <f>'[1]CIMB Cash Flow'!$O$125</f>
        <v>-1150968.3500000001</v>
      </c>
      <c r="E7" s="18">
        <f>D143</f>
        <v>-1248258.82</v>
      </c>
      <c r="F7" s="18">
        <f t="shared" ref="F7:K7" si="0">E143</f>
        <v>941207.12999999989</v>
      </c>
      <c r="G7" s="18">
        <f>F143</f>
        <v>492683.38999999984</v>
      </c>
      <c r="H7" s="18">
        <f t="shared" si="0"/>
        <v>3194962.9699999997</v>
      </c>
      <c r="I7" s="18">
        <f t="shared" si="0"/>
        <v>2902509.5599999996</v>
      </c>
      <c r="J7" s="18">
        <f>I143</f>
        <v>422336.73999999929</v>
      </c>
      <c r="K7" s="18">
        <f t="shared" si="0"/>
        <v>355543.1099999994</v>
      </c>
      <c r="L7" s="18">
        <f>K143</f>
        <v>983828.8599999994</v>
      </c>
      <c r="M7" s="18">
        <f>L143</f>
        <v>529491.03999999946</v>
      </c>
      <c r="N7" s="18">
        <f>M143</f>
        <v>261794.09999999963</v>
      </c>
      <c r="O7" s="18">
        <f>N143</f>
        <v>823128.81222222187</v>
      </c>
      <c r="P7" s="18">
        <f>D7</f>
        <v>-1150968.3500000001</v>
      </c>
    </row>
    <row r="8" spans="1:35">
      <c r="B8" s="9"/>
      <c r="C8" s="50"/>
      <c r="D8" s="18"/>
      <c r="E8" s="18"/>
      <c r="F8" s="18"/>
      <c r="G8" s="18"/>
      <c r="H8" s="18"/>
      <c r="I8" s="18"/>
      <c r="J8" s="18"/>
      <c r="K8" s="18"/>
      <c r="L8" s="18"/>
      <c r="M8" s="18"/>
      <c r="N8" s="23"/>
      <c r="O8" s="23"/>
      <c r="P8" s="18"/>
    </row>
    <row r="9" spans="1:35">
      <c r="B9" s="10" t="s">
        <v>16</v>
      </c>
      <c r="C9" s="51"/>
      <c r="D9" s="18"/>
      <c r="E9" s="18"/>
      <c r="F9" s="18"/>
      <c r="G9" s="18"/>
      <c r="H9" s="18"/>
      <c r="I9" s="18"/>
      <c r="J9" s="18"/>
      <c r="K9" s="18"/>
      <c r="L9" s="18"/>
      <c r="M9" s="18"/>
      <c r="N9" s="23"/>
      <c r="O9" s="23"/>
      <c r="P9" s="18"/>
    </row>
    <row r="10" spans="1:35">
      <c r="B10" s="9" t="s">
        <v>198</v>
      </c>
      <c r="C10" s="50"/>
      <c r="D10" s="18">
        <v>0</v>
      </c>
      <c r="E10" s="18">
        <v>0</v>
      </c>
      <c r="F10" s="18">
        <v>0</v>
      </c>
      <c r="G10" s="24">
        <v>2800000</v>
      </c>
      <c r="H10" s="24">
        <v>0</v>
      </c>
      <c r="I10" s="24">
        <v>0</v>
      </c>
      <c r="J10" s="18">
        <v>0</v>
      </c>
      <c r="K10" s="24">
        <v>0</v>
      </c>
      <c r="L10" s="18">
        <v>0</v>
      </c>
      <c r="M10" s="18">
        <v>2100000</v>
      </c>
      <c r="N10" s="42">
        <v>0</v>
      </c>
      <c r="O10" s="42"/>
      <c r="P10" s="18">
        <f>SUM(D10:O10)</f>
        <v>4900000</v>
      </c>
      <c r="R10" s="3">
        <v>7400000</v>
      </c>
      <c r="S10" s="3">
        <f>R10-P10</f>
        <v>2500000</v>
      </c>
    </row>
    <row r="11" spans="1:35">
      <c r="B11" s="9" t="s">
        <v>244</v>
      </c>
      <c r="C11" s="50"/>
      <c r="D11" s="18">
        <v>0</v>
      </c>
      <c r="E11" s="18">
        <v>0</v>
      </c>
      <c r="F11" s="18">
        <v>0</v>
      </c>
      <c r="G11" s="24">
        <v>0</v>
      </c>
      <c r="H11" s="24">
        <v>0</v>
      </c>
      <c r="I11" s="24">
        <v>0</v>
      </c>
      <c r="J11" s="18">
        <v>1824485</v>
      </c>
      <c r="K11" s="24">
        <v>0</v>
      </c>
      <c r="L11" s="18">
        <v>0</v>
      </c>
      <c r="M11" s="18">
        <v>0</v>
      </c>
      <c r="N11" s="42">
        <v>0</v>
      </c>
      <c r="O11" s="42">
        <v>0</v>
      </c>
      <c r="P11" s="18">
        <f t="shared" ref="P11:P19" si="1">SUM(D11:O11)</f>
        <v>1824485</v>
      </c>
    </row>
    <row r="12" spans="1:35">
      <c r="B12" s="9" t="s">
        <v>236</v>
      </c>
      <c r="C12" s="50"/>
      <c r="D12" s="18">
        <v>0</v>
      </c>
      <c r="E12" s="18">
        <v>2736350</v>
      </c>
      <c r="F12" s="18">
        <v>0</v>
      </c>
      <c r="G12" s="24">
        <v>0</v>
      </c>
      <c r="H12" s="24">
        <v>0</v>
      </c>
      <c r="I12" s="24">
        <v>0</v>
      </c>
      <c r="J12" s="18">
        <v>0</v>
      </c>
      <c r="K12" s="24">
        <v>0</v>
      </c>
      <c r="L12" s="18">
        <v>0</v>
      </c>
      <c r="M12" s="18">
        <v>0</v>
      </c>
      <c r="N12" s="42">
        <v>0</v>
      </c>
      <c r="O12" s="42">
        <v>0</v>
      </c>
      <c r="P12" s="18">
        <f t="shared" si="1"/>
        <v>2736350</v>
      </c>
    </row>
    <row r="13" spans="1:35">
      <c r="B13" s="9" t="s">
        <v>204</v>
      </c>
      <c r="C13" s="50"/>
      <c r="D13" s="18">
        <v>413940</v>
      </c>
      <c r="E13" s="18">
        <v>0</v>
      </c>
      <c r="F13" s="18">
        <v>0</v>
      </c>
      <c r="G13" s="24">
        <v>0</v>
      </c>
      <c r="H13" s="24">
        <v>0</v>
      </c>
      <c r="I13" s="24">
        <v>0</v>
      </c>
      <c r="J13" s="18">
        <v>0</v>
      </c>
      <c r="K13" s="24">
        <v>0</v>
      </c>
      <c r="L13" s="18">
        <v>0</v>
      </c>
      <c r="M13" s="18">
        <v>0</v>
      </c>
      <c r="N13" s="42">
        <v>0</v>
      </c>
      <c r="O13" s="18">
        <v>0</v>
      </c>
      <c r="P13" s="18">
        <f t="shared" si="1"/>
        <v>413940</v>
      </c>
    </row>
    <row r="14" spans="1:35">
      <c r="A14" s="1" t="s">
        <v>17</v>
      </c>
      <c r="B14" s="9" t="s">
        <v>18</v>
      </c>
      <c r="C14" s="50"/>
      <c r="D14" s="18">
        <v>0</v>
      </c>
      <c r="E14" s="18">
        <v>0</v>
      </c>
      <c r="F14" s="18">
        <v>0</v>
      </c>
      <c r="G14" s="18">
        <v>13200</v>
      </c>
      <c r="H14" s="18">
        <v>13200</v>
      </c>
      <c r="I14" s="18">
        <v>0</v>
      </c>
      <c r="J14" s="18">
        <v>19800</v>
      </c>
      <c r="K14" s="18">
        <v>0</v>
      </c>
      <c r="L14" s="18">
        <v>6000</v>
      </c>
      <c r="M14" s="18">
        <v>6600</v>
      </c>
      <c r="N14" s="18">
        <v>0</v>
      </c>
      <c r="O14" s="18">
        <v>0</v>
      </c>
      <c r="P14" s="18">
        <f t="shared" si="1"/>
        <v>58800</v>
      </c>
    </row>
    <row r="15" spans="1:35">
      <c r="B15" s="9" t="s">
        <v>234</v>
      </c>
      <c r="C15" s="50"/>
      <c r="D15" s="18">
        <v>0</v>
      </c>
      <c r="E15" s="18">
        <v>0</v>
      </c>
      <c r="F15" s="18">
        <v>100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f t="shared" si="1"/>
        <v>100</v>
      </c>
    </row>
    <row r="16" spans="1:35">
      <c r="A16" s="1" t="s">
        <v>19</v>
      </c>
      <c r="B16" s="9" t="s">
        <v>20</v>
      </c>
      <c r="C16" s="50"/>
      <c r="D16" s="18">
        <v>0</v>
      </c>
      <c r="E16" s="18">
        <v>1752.5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f t="shared" si="1"/>
        <v>1752.5</v>
      </c>
    </row>
    <row r="17" spans="1:35" hidden="1">
      <c r="B17" s="9" t="s">
        <v>144</v>
      </c>
      <c r="C17" s="50"/>
      <c r="D17" s="18"/>
      <c r="E17" s="18"/>
      <c r="F17" s="18"/>
      <c r="G17" s="18"/>
      <c r="H17" s="18"/>
      <c r="I17" s="18"/>
      <c r="J17" s="18"/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f t="shared" si="1"/>
        <v>0</v>
      </c>
    </row>
    <row r="18" spans="1:35" hidden="1">
      <c r="B18" s="9" t="s">
        <v>21</v>
      </c>
      <c r="C18" s="50"/>
      <c r="D18" s="18"/>
      <c r="E18" s="18"/>
      <c r="F18" s="18"/>
      <c r="G18" s="18"/>
      <c r="H18" s="18"/>
      <c r="I18" s="18"/>
      <c r="J18" s="18"/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f t="shared" si="1"/>
        <v>0</v>
      </c>
    </row>
    <row r="19" spans="1:35">
      <c r="B19" s="9"/>
      <c r="C19" s="50"/>
      <c r="D19" s="20"/>
      <c r="E19" s="20"/>
      <c r="F19" s="20"/>
      <c r="G19" s="20"/>
      <c r="H19" s="20"/>
      <c r="I19" s="20"/>
      <c r="J19" s="20"/>
      <c r="K19" s="20">
        <v>0</v>
      </c>
      <c r="L19" s="20">
        <v>0</v>
      </c>
      <c r="M19" s="20">
        <v>0</v>
      </c>
      <c r="N19" s="20">
        <v>0</v>
      </c>
      <c r="O19" s="20">
        <v>0</v>
      </c>
      <c r="P19" s="20">
        <f t="shared" si="1"/>
        <v>0</v>
      </c>
    </row>
    <row r="20" spans="1:35" s="2" customFormat="1">
      <c r="B20" s="48" t="s">
        <v>170</v>
      </c>
      <c r="C20" s="51"/>
      <c r="D20" s="19">
        <f t="shared" ref="D20:O20" si="2">SUM(D10:D19)</f>
        <v>413940</v>
      </c>
      <c r="E20" s="19">
        <f t="shared" si="2"/>
        <v>2738102.5</v>
      </c>
      <c r="F20" s="19">
        <f t="shared" si="2"/>
        <v>100</v>
      </c>
      <c r="G20" s="19">
        <f t="shared" si="2"/>
        <v>2813200</v>
      </c>
      <c r="H20" s="19">
        <f t="shared" si="2"/>
        <v>13200</v>
      </c>
      <c r="I20" s="19">
        <f t="shared" si="2"/>
        <v>0</v>
      </c>
      <c r="J20" s="19">
        <f t="shared" si="2"/>
        <v>1844285</v>
      </c>
      <c r="K20" s="19">
        <f t="shared" si="2"/>
        <v>0</v>
      </c>
      <c r="L20" s="19">
        <f>SUM(L10:L19)</f>
        <v>6000</v>
      </c>
      <c r="M20" s="19">
        <f t="shared" si="2"/>
        <v>2106600</v>
      </c>
      <c r="N20" s="19">
        <f t="shared" si="2"/>
        <v>0</v>
      </c>
      <c r="O20" s="19">
        <f t="shared" si="2"/>
        <v>0</v>
      </c>
      <c r="P20" s="19">
        <f>SUM(P10:P19)</f>
        <v>9935427.5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</row>
    <row r="21" spans="1:35" s="2" customFormat="1">
      <c r="B21" s="48"/>
      <c r="C21" s="51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</row>
    <row r="22" spans="1:35" s="2" customFormat="1">
      <c r="B22" s="48" t="s">
        <v>256</v>
      </c>
      <c r="C22" s="51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</row>
    <row r="23" spans="1:35">
      <c r="B23" s="9" t="s">
        <v>167</v>
      </c>
      <c r="C23" s="50"/>
      <c r="D23" s="18">
        <v>0</v>
      </c>
      <c r="E23" s="18">
        <v>0</v>
      </c>
      <c r="F23" s="18">
        <v>0</v>
      </c>
      <c r="G23" s="18"/>
      <c r="H23" s="18">
        <v>0</v>
      </c>
      <c r="I23" s="18">
        <v>0</v>
      </c>
      <c r="J23" s="18">
        <v>0</v>
      </c>
      <c r="K23" s="18">
        <v>1000000</v>
      </c>
      <c r="L23" s="18">
        <v>0</v>
      </c>
      <c r="M23" s="18">
        <v>0</v>
      </c>
      <c r="N23" s="18">
        <v>2000000</v>
      </c>
      <c r="O23" s="18">
        <v>1000000</v>
      </c>
      <c r="P23" s="18">
        <f>SUM(D23:O23)</f>
        <v>4000000</v>
      </c>
    </row>
    <row r="24" spans="1:35">
      <c r="B24" s="9" t="s">
        <v>22</v>
      </c>
      <c r="C24" s="50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35" ht="13.5">
      <c r="B25" s="11" t="s">
        <v>169</v>
      </c>
      <c r="C25" s="52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35">
      <c r="B26" s="43" t="s">
        <v>185</v>
      </c>
      <c r="C26" s="50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35" s="3" customFormat="1">
      <c r="A27" s="1" t="s">
        <v>41</v>
      </c>
      <c r="B27" s="9" t="s">
        <v>42</v>
      </c>
      <c r="C27" s="50"/>
      <c r="D27" s="18">
        <v>79250.149999999994</v>
      </c>
      <c r="E27" s="18">
        <v>74241.51999999999</v>
      </c>
      <c r="F27" s="18">
        <v>68021.900000000009</v>
      </c>
      <c r="G27" s="18">
        <v>70082.880000000005</v>
      </c>
      <c r="H27" s="18">
        <v>70988.75</v>
      </c>
      <c r="I27" s="18">
        <v>70284.31</v>
      </c>
      <c r="J27" s="18">
        <v>69546.959999999992</v>
      </c>
      <c r="K27" s="18">
        <v>70416.509999999995</v>
      </c>
      <c r="L27" s="18">
        <v>62208.800000000003</v>
      </c>
      <c r="M27" s="18">
        <v>69881.039999999994</v>
      </c>
      <c r="N27" s="18">
        <v>70715.45</v>
      </c>
      <c r="O27" s="18">
        <v>70715.45</v>
      </c>
      <c r="P27" s="18">
        <f t="shared" ref="P27:P71" si="3">SUM(D27:O27)</f>
        <v>846353.72</v>
      </c>
    </row>
    <row r="28" spans="1:35" s="3" customFormat="1">
      <c r="A28" s="1" t="s">
        <v>43</v>
      </c>
      <c r="B28" s="9" t="s">
        <v>44</v>
      </c>
      <c r="C28" s="50"/>
      <c r="D28" s="18">
        <v>1100</v>
      </c>
      <c r="E28" s="18">
        <v>1100</v>
      </c>
      <c r="F28" s="18">
        <v>1220</v>
      </c>
      <c r="G28" s="18">
        <v>1160</v>
      </c>
      <c r="H28" s="18">
        <v>1160</v>
      </c>
      <c r="I28" s="18">
        <v>1160</v>
      </c>
      <c r="J28" s="18">
        <v>1160</v>
      </c>
      <c r="K28" s="18">
        <v>1160</v>
      </c>
      <c r="L28" s="18">
        <v>1160</v>
      </c>
      <c r="M28" s="18">
        <v>1160</v>
      </c>
      <c r="N28" s="18">
        <v>1160</v>
      </c>
      <c r="O28" s="18">
        <v>1160</v>
      </c>
      <c r="P28" s="18">
        <f t="shared" si="3"/>
        <v>13860</v>
      </c>
    </row>
    <row r="29" spans="1:35" s="3" customFormat="1">
      <c r="A29" s="1" t="s">
        <v>247</v>
      </c>
      <c r="B29" s="9" t="s">
        <v>158</v>
      </c>
      <c r="C29" s="50"/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7000</v>
      </c>
      <c r="P29" s="18">
        <f t="shared" si="3"/>
        <v>7000</v>
      </c>
    </row>
    <row r="30" spans="1:35" s="3" customFormat="1">
      <c r="A30" s="1" t="s">
        <v>45</v>
      </c>
      <c r="B30" s="9" t="s">
        <v>186</v>
      </c>
      <c r="C30" s="50"/>
      <c r="D30" s="18">
        <v>0</v>
      </c>
      <c r="E30" s="18">
        <v>0</v>
      </c>
      <c r="F30" s="18">
        <v>0</v>
      </c>
      <c r="G30" s="18">
        <v>0</v>
      </c>
      <c r="H30" s="18">
        <v>40151.760000000002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43000</v>
      </c>
      <c r="P30" s="18">
        <f t="shared" si="3"/>
        <v>83151.760000000009</v>
      </c>
    </row>
    <row r="31" spans="1:35" s="3" customFormat="1">
      <c r="A31" s="1" t="s">
        <v>46</v>
      </c>
      <c r="B31" s="9" t="s">
        <v>47</v>
      </c>
      <c r="C31" s="50"/>
      <c r="D31" s="18">
        <v>21130</v>
      </c>
      <c r="E31" s="18">
        <v>20423</v>
      </c>
      <c r="F31" s="18">
        <v>19352</v>
      </c>
      <c r="G31" s="18">
        <v>19829</v>
      </c>
      <c r="H31" s="18">
        <v>19865</v>
      </c>
      <c r="I31" s="18">
        <v>19679</v>
      </c>
      <c r="J31" s="18">
        <v>19471</v>
      </c>
      <c r="K31" s="18">
        <v>19711</v>
      </c>
      <c r="L31" s="18">
        <v>19816</v>
      </c>
      <c r="M31" s="18">
        <v>19572</v>
      </c>
      <c r="N31" s="18">
        <v>19711</v>
      </c>
      <c r="O31" s="18">
        <v>19711</v>
      </c>
      <c r="P31" s="18">
        <f t="shared" si="3"/>
        <v>238270</v>
      </c>
    </row>
    <row r="32" spans="1:35" s="3" customFormat="1">
      <c r="A32" s="1" t="s">
        <v>48</v>
      </c>
      <c r="B32" s="9" t="s">
        <v>49</v>
      </c>
      <c r="C32" s="50"/>
      <c r="D32" s="18">
        <v>1445.4</v>
      </c>
      <c r="E32" s="18">
        <v>1357.3</v>
      </c>
      <c r="F32" s="18">
        <v>1255.5</v>
      </c>
      <c r="G32" s="18">
        <v>1302.8</v>
      </c>
      <c r="H32" s="18">
        <v>1314</v>
      </c>
      <c r="I32" s="18">
        <v>1298.3</v>
      </c>
      <c r="J32" s="18">
        <v>1275.7</v>
      </c>
      <c r="K32" s="18">
        <v>1298.3</v>
      </c>
      <c r="L32" s="18">
        <v>1307.3</v>
      </c>
      <c r="M32" s="18">
        <v>1289.3</v>
      </c>
      <c r="N32" s="18">
        <v>1298.3</v>
      </c>
      <c r="O32" s="18">
        <v>1298.3</v>
      </c>
      <c r="P32" s="18">
        <f t="shared" si="3"/>
        <v>15740.499999999996</v>
      </c>
    </row>
    <row r="33" spans="1:16" s="3" customFormat="1">
      <c r="A33" s="1" t="s">
        <v>223</v>
      </c>
      <c r="B33" s="9" t="s">
        <v>192</v>
      </c>
      <c r="C33" s="50"/>
      <c r="D33" s="18">
        <v>244.6</v>
      </c>
      <c r="E33" s="18">
        <v>231.6</v>
      </c>
      <c r="F33" s="18">
        <v>219.6</v>
      </c>
      <c r="G33" s="18">
        <v>230</v>
      </c>
      <c r="H33" s="18">
        <v>230</v>
      </c>
      <c r="I33" s="18">
        <v>227.2</v>
      </c>
      <c r="J33" s="18">
        <v>223.2</v>
      </c>
      <c r="K33" s="18">
        <v>227.2</v>
      </c>
      <c r="L33" s="18">
        <v>228.8</v>
      </c>
      <c r="M33" s="18">
        <v>225.6</v>
      </c>
      <c r="N33" s="18">
        <v>227.2</v>
      </c>
      <c r="O33" s="18">
        <v>227.2</v>
      </c>
      <c r="P33" s="18">
        <f t="shared" si="3"/>
        <v>2742.2</v>
      </c>
    </row>
    <row r="34" spans="1:16" s="3" customFormat="1">
      <c r="A34" s="1" t="s">
        <v>56</v>
      </c>
      <c r="B34" s="9" t="s">
        <v>57</v>
      </c>
      <c r="C34" s="50"/>
      <c r="D34" s="18">
        <v>5222.8</v>
      </c>
      <c r="E34" s="18">
        <v>5090.8500000000004</v>
      </c>
      <c r="F34" s="18">
        <v>5043.8</v>
      </c>
      <c r="G34" s="18">
        <v>5044.95</v>
      </c>
      <c r="H34" s="18">
        <v>5045.75</v>
      </c>
      <c r="I34" s="18">
        <v>5046.75</v>
      </c>
      <c r="J34" s="18">
        <v>5077.5</v>
      </c>
      <c r="K34" s="18">
        <v>5090.95</v>
      </c>
      <c r="L34" s="18">
        <v>13689.8</v>
      </c>
      <c r="M34" s="18">
        <v>5096.45</v>
      </c>
      <c r="N34" s="18">
        <v>5090.95</v>
      </c>
      <c r="O34" s="18">
        <v>5090.95</v>
      </c>
      <c r="P34" s="18">
        <f t="shared" si="3"/>
        <v>69631.499999999985</v>
      </c>
    </row>
    <row r="35" spans="1:16" s="3" customFormat="1">
      <c r="A35" s="1" t="s">
        <v>50</v>
      </c>
      <c r="B35" s="9" t="s">
        <v>51</v>
      </c>
      <c r="C35" s="50"/>
      <c r="D35" s="18">
        <v>0</v>
      </c>
      <c r="E35" s="18">
        <v>90</v>
      </c>
      <c r="F35" s="18">
        <v>88</v>
      </c>
      <c r="G35" s="18">
        <v>0</v>
      </c>
      <c r="H35" s="18">
        <v>100</v>
      </c>
      <c r="I35" s="18">
        <v>0</v>
      </c>
      <c r="J35" s="18">
        <v>0</v>
      </c>
      <c r="K35" s="18">
        <v>590</v>
      </c>
      <c r="L35" s="18">
        <v>100</v>
      </c>
      <c r="M35" s="18">
        <v>0</v>
      </c>
      <c r="N35" s="18">
        <v>0</v>
      </c>
      <c r="O35" s="18">
        <v>2282</v>
      </c>
      <c r="P35" s="18">
        <f t="shared" si="3"/>
        <v>3250</v>
      </c>
    </row>
    <row r="36" spans="1:16" s="3" customFormat="1">
      <c r="A36" s="1" t="s">
        <v>52</v>
      </c>
      <c r="B36" s="9" t="s">
        <v>53</v>
      </c>
      <c r="C36" s="50"/>
      <c r="D36" s="18">
        <v>180</v>
      </c>
      <c r="E36" s="18">
        <v>180</v>
      </c>
      <c r="F36" s="18">
        <v>1416.79</v>
      </c>
      <c r="G36" s="18">
        <v>180</v>
      </c>
      <c r="H36" s="18">
        <v>180</v>
      </c>
      <c r="I36" s="18">
        <v>180</v>
      </c>
      <c r="J36" s="18">
        <v>180</v>
      </c>
      <c r="K36" s="18">
        <v>180</v>
      </c>
      <c r="L36" s="18">
        <v>180</v>
      </c>
      <c r="M36" s="18">
        <v>297.20999999999998</v>
      </c>
      <c r="N36" s="18">
        <v>180</v>
      </c>
      <c r="O36" s="18">
        <v>180</v>
      </c>
      <c r="P36" s="18">
        <f t="shared" si="3"/>
        <v>3514</v>
      </c>
    </row>
    <row r="37" spans="1:16" s="3" customFormat="1">
      <c r="A37" s="1" t="s">
        <v>54</v>
      </c>
      <c r="B37" s="9" t="s">
        <v>55</v>
      </c>
      <c r="C37" s="50"/>
      <c r="D37" s="18">
        <v>0</v>
      </c>
      <c r="E37" s="18">
        <v>0</v>
      </c>
      <c r="F37" s="18">
        <v>0</v>
      </c>
      <c r="G37" s="18">
        <v>-2651.95</v>
      </c>
      <c r="H37" s="18">
        <v>0</v>
      </c>
      <c r="I37" s="18">
        <v>-217.15</v>
      </c>
      <c r="J37" s="18">
        <v>0</v>
      </c>
      <c r="K37" s="18">
        <v>2262.91</v>
      </c>
      <c r="L37" s="18">
        <v>0</v>
      </c>
      <c r="M37" s="18">
        <v>0</v>
      </c>
      <c r="N37" s="18">
        <v>0</v>
      </c>
      <c r="O37" s="18">
        <v>1044.1699999999983</v>
      </c>
      <c r="P37" s="18">
        <f>SUM(D37:O37)</f>
        <v>437.9799999999982</v>
      </c>
    </row>
    <row r="38" spans="1:16" s="3" customFormat="1">
      <c r="A38" s="1" t="s">
        <v>58</v>
      </c>
      <c r="B38" s="9" t="s">
        <v>59</v>
      </c>
      <c r="C38" s="50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35399.68</v>
      </c>
      <c r="M38" s="18">
        <v>0</v>
      </c>
      <c r="N38" s="18">
        <v>0</v>
      </c>
      <c r="O38" s="18">
        <v>0</v>
      </c>
      <c r="P38" s="18">
        <f t="shared" si="3"/>
        <v>35399.68</v>
      </c>
    </row>
    <row r="39" spans="1:16" s="3" customFormat="1" hidden="1">
      <c r="A39" s="1" t="s">
        <v>60</v>
      </c>
      <c r="B39" s="9" t="s">
        <v>61</v>
      </c>
      <c r="C39" s="50"/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f t="shared" si="3"/>
        <v>0</v>
      </c>
    </row>
    <row r="40" spans="1:16" s="3" customFormat="1">
      <c r="A40" s="1" t="s">
        <v>62</v>
      </c>
      <c r="B40" s="9" t="s">
        <v>207</v>
      </c>
      <c r="C40" s="50"/>
      <c r="D40" s="18">
        <v>496.8</v>
      </c>
      <c r="E40" s="18">
        <v>869</v>
      </c>
      <c r="F40" s="18">
        <v>1050</v>
      </c>
      <c r="G40" s="18">
        <v>343.65</v>
      </c>
      <c r="H40" s="18">
        <v>0</v>
      </c>
      <c r="I40" s="18">
        <v>665</v>
      </c>
      <c r="J40" s="18">
        <v>700</v>
      </c>
      <c r="K40" s="18">
        <v>451.65</v>
      </c>
      <c r="L40" s="18">
        <v>466.7</v>
      </c>
      <c r="M40" s="18">
        <v>700</v>
      </c>
      <c r="N40" s="18">
        <v>951.08333333333337</v>
      </c>
      <c r="O40" s="18">
        <v>951.08333333333337</v>
      </c>
      <c r="P40" s="18">
        <f t="shared" si="3"/>
        <v>7644.9666666666662</v>
      </c>
    </row>
    <row r="41" spans="1:16" s="3" customFormat="1">
      <c r="A41" s="1" t="s">
        <v>63</v>
      </c>
      <c r="B41" s="9" t="s">
        <v>64</v>
      </c>
      <c r="C41" s="50"/>
      <c r="D41" s="18">
        <v>250</v>
      </c>
      <c r="E41" s="18">
        <v>1589.93</v>
      </c>
      <c r="F41" s="18">
        <v>1178.1300000000001</v>
      </c>
      <c r="G41" s="18">
        <v>88.98</v>
      </c>
      <c r="H41" s="18">
        <v>556.91999999999996</v>
      </c>
      <c r="I41" s="18">
        <v>613.98</v>
      </c>
      <c r="J41" s="18">
        <v>365</v>
      </c>
      <c r="K41" s="18">
        <v>809.77</v>
      </c>
      <c r="L41" s="18">
        <v>595.27</v>
      </c>
      <c r="M41" s="18">
        <v>582.80999999999995</v>
      </c>
      <c r="N41" s="15">
        <v>1300</v>
      </c>
      <c r="O41" s="18">
        <v>1300</v>
      </c>
      <c r="P41" s="18">
        <f t="shared" si="3"/>
        <v>9230.7900000000009</v>
      </c>
    </row>
    <row r="42" spans="1:16" s="3" customFormat="1">
      <c r="A42" s="1" t="s">
        <v>65</v>
      </c>
      <c r="B42" s="9" t="s">
        <v>66</v>
      </c>
      <c r="C42" s="50"/>
      <c r="D42" s="18">
        <v>0</v>
      </c>
      <c r="E42" s="18">
        <v>615.69000000000005</v>
      </c>
      <c r="F42" s="18">
        <v>330.22</v>
      </c>
      <c r="G42" s="18">
        <v>0</v>
      </c>
      <c r="H42" s="18">
        <v>0</v>
      </c>
      <c r="I42" s="18">
        <v>0</v>
      </c>
      <c r="J42" s="18">
        <v>0</v>
      </c>
      <c r="K42" s="18">
        <v>13319.62</v>
      </c>
      <c r="L42" s="18">
        <v>85</v>
      </c>
      <c r="M42" s="18">
        <v>303.5</v>
      </c>
      <c r="N42" s="18">
        <v>0</v>
      </c>
      <c r="O42" s="18">
        <v>345.96999999999935</v>
      </c>
      <c r="P42" s="18">
        <f t="shared" si="3"/>
        <v>15000</v>
      </c>
    </row>
    <row r="43" spans="1:16" s="3" customFormat="1">
      <c r="A43" s="1" t="s">
        <v>67</v>
      </c>
      <c r="B43" s="9" t="s">
        <v>68</v>
      </c>
      <c r="C43" s="50"/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f t="shared" si="3"/>
        <v>0</v>
      </c>
    </row>
    <row r="44" spans="1:16" s="3" customFormat="1">
      <c r="A44" s="1" t="s">
        <v>69</v>
      </c>
      <c r="B44" s="9" t="s">
        <v>70</v>
      </c>
      <c r="C44" s="50"/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3325</v>
      </c>
      <c r="M44" s="18">
        <v>0</v>
      </c>
      <c r="N44" s="18">
        <v>0</v>
      </c>
      <c r="O44" s="18">
        <v>0</v>
      </c>
      <c r="P44" s="18">
        <f t="shared" si="3"/>
        <v>3325</v>
      </c>
    </row>
    <row r="45" spans="1:16" s="3" customFormat="1">
      <c r="A45" s="1" t="s">
        <v>71</v>
      </c>
      <c r="B45" s="9" t="s">
        <v>72</v>
      </c>
      <c r="C45" s="50"/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6000</v>
      </c>
      <c r="P45" s="18">
        <f t="shared" si="3"/>
        <v>6000</v>
      </c>
    </row>
    <row r="46" spans="1:16" s="3" customFormat="1">
      <c r="A46" s="1" t="s">
        <v>73</v>
      </c>
      <c r="B46" s="9" t="s">
        <v>74</v>
      </c>
      <c r="C46" s="50"/>
      <c r="D46" s="18">
        <v>1261.4000000000001</v>
      </c>
      <c r="E46" s="18">
        <v>2756.0499999999997</v>
      </c>
      <c r="F46" s="18">
        <v>1756.45</v>
      </c>
      <c r="G46" s="18">
        <v>1282.9000000000001</v>
      </c>
      <c r="H46" s="18">
        <v>3107.9500000000003</v>
      </c>
      <c r="I46" s="18">
        <v>2669.6000000000004</v>
      </c>
      <c r="J46" s="18">
        <v>2060.8500000000004</v>
      </c>
      <c r="K46" s="18">
        <v>2012</v>
      </c>
      <c r="L46" s="18">
        <v>2005.9</v>
      </c>
      <c r="M46" s="18">
        <v>1557.2</v>
      </c>
      <c r="N46" s="18">
        <v>2400</v>
      </c>
      <c r="O46" s="18">
        <v>2400</v>
      </c>
      <c r="P46" s="18">
        <f t="shared" si="3"/>
        <v>25270.300000000003</v>
      </c>
    </row>
    <row r="47" spans="1:16" s="3" customFormat="1">
      <c r="A47" s="1" t="s">
        <v>75</v>
      </c>
      <c r="B47" s="9" t="s">
        <v>76</v>
      </c>
      <c r="C47" s="50"/>
      <c r="D47" s="18">
        <v>0</v>
      </c>
      <c r="E47" s="18">
        <v>761.25</v>
      </c>
      <c r="F47" s="18">
        <v>0</v>
      </c>
      <c r="G47" s="18">
        <v>0</v>
      </c>
      <c r="H47" s="18">
        <v>0</v>
      </c>
      <c r="I47" s="18">
        <v>1629.87</v>
      </c>
      <c r="J47" s="18">
        <v>1373.36</v>
      </c>
      <c r="K47" s="18">
        <v>0</v>
      </c>
      <c r="L47" s="18">
        <v>1209</v>
      </c>
      <c r="M47" s="18">
        <v>150.4</v>
      </c>
      <c r="N47" s="18">
        <v>2000</v>
      </c>
      <c r="O47" s="18">
        <v>2000</v>
      </c>
      <c r="P47" s="18">
        <f t="shared" si="3"/>
        <v>9123.8799999999992</v>
      </c>
    </row>
    <row r="48" spans="1:16" s="3" customFormat="1">
      <c r="A48" s="1" t="s">
        <v>77</v>
      </c>
      <c r="B48" s="9" t="s">
        <v>78</v>
      </c>
      <c r="C48" s="50"/>
      <c r="D48" s="18">
        <v>10064</v>
      </c>
      <c r="E48" s="18">
        <v>10064</v>
      </c>
      <c r="F48" s="18">
        <v>10064</v>
      </c>
      <c r="G48" s="18">
        <v>0</v>
      </c>
      <c r="H48" s="18">
        <v>0</v>
      </c>
      <c r="I48" s="18">
        <v>10064</v>
      </c>
      <c r="J48" s="18">
        <v>10064</v>
      </c>
      <c r="K48" s="18">
        <v>10064</v>
      </c>
      <c r="L48" s="18">
        <v>10064</v>
      </c>
      <c r="M48" s="18">
        <v>10064</v>
      </c>
      <c r="N48" s="18">
        <v>10064</v>
      </c>
      <c r="O48" s="18">
        <v>10064</v>
      </c>
      <c r="P48" s="18">
        <f t="shared" si="3"/>
        <v>100640</v>
      </c>
    </row>
    <row r="49" spans="1:16" s="3" customFormat="1">
      <c r="A49" s="1" t="s">
        <v>79</v>
      </c>
      <c r="B49" s="9" t="s">
        <v>80</v>
      </c>
      <c r="C49" s="50"/>
      <c r="D49" s="18">
        <v>176</v>
      </c>
      <c r="E49" s="18">
        <v>146.5</v>
      </c>
      <c r="F49" s="18">
        <v>167.9</v>
      </c>
      <c r="G49" s="18">
        <v>0</v>
      </c>
      <c r="H49" s="18">
        <v>162.30000000000001</v>
      </c>
      <c r="I49" s="18">
        <v>175.2</v>
      </c>
      <c r="J49" s="18">
        <v>408.4</v>
      </c>
      <c r="K49" s="18">
        <v>624.70000000000005</v>
      </c>
      <c r="L49" s="18">
        <v>192</v>
      </c>
      <c r="M49" s="18">
        <v>0</v>
      </c>
      <c r="N49" s="18">
        <v>500</v>
      </c>
      <c r="O49" s="18">
        <v>500</v>
      </c>
      <c r="P49" s="18">
        <f t="shared" si="3"/>
        <v>3053</v>
      </c>
    </row>
    <row r="50" spans="1:16" s="3" customFormat="1">
      <c r="A50" s="1" t="s">
        <v>81</v>
      </c>
      <c r="B50" s="9" t="s">
        <v>82</v>
      </c>
      <c r="C50" s="50"/>
      <c r="D50" s="18">
        <v>320</v>
      </c>
      <c r="E50" s="18">
        <v>1329.52</v>
      </c>
      <c r="F50" s="18">
        <v>320</v>
      </c>
      <c r="G50" s="18">
        <v>718.82</v>
      </c>
      <c r="H50" s="18">
        <v>1024.52</v>
      </c>
      <c r="I50" s="18">
        <v>1187.25</v>
      </c>
      <c r="J50" s="18">
        <v>1446.99</v>
      </c>
      <c r="K50" s="18">
        <v>4648.72</v>
      </c>
      <c r="L50" s="18">
        <v>320</v>
      </c>
      <c r="M50" s="18">
        <v>1436.25</v>
      </c>
      <c r="N50" s="18">
        <v>2000</v>
      </c>
      <c r="O50" s="18">
        <v>2000</v>
      </c>
      <c r="P50" s="18">
        <f t="shared" si="3"/>
        <v>16752.07</v>
      </c>
    </row>
    <row r="51" spans="1:16" s="3" customFormat="1">
      <c r="A51" s="1" t="s">
        <v>83</v>
      </c>
      <c r="B51" s="9" t="s">
        <v>84</v>
      </c>
      <c r="C51" s="50"/>
      <c r="D51" s="18">
        <v>0</v>
      </c>
      <c r="E51" s="18">
        <v>0</v>
      </c>
      <c r="F51" s="18">
        <v>0</v>
      </c>
      <c r="G51" s="18">
        <v>0</v>
      </c>
      <c r="H51" s="18">
        <v>179</v>
      </c>
      <c r="I51" s="18">
        <v>393</v>
      </c>
      <c r="J51" s="18">
        <v>0</v>
      </c>
      <c r="K51" s="18">
        <v>0</v>
      </c>
      <c r="L51" s="18">
        <v>0</v>
      </c>
      <c r="M51" s="18">
        <v>0</v>
      </c>
      <c r="N51" s="18">
        <v>0</v>
      </c>
      <c r="O51" s="18">
        <v>1000</v>
      </c>
      <c r="P51" s="18">
        <f t="shared" si="3"/>
        <v>1572</v>
      </c>
    </row>
    <row r="52" spans="1:16" s="3" customFormat="1">
      <c r="A52" s="1" t="s">
        <v>85</v>
      </c>
      <c r="B52" s="9" t="s">
        <v>86</v>
      </c>
      <c r="C52" s="50"/>
      <c r="D52" s="18">
        <v>0</v>
      </c>
      <c r="E52" s="18">
        <v>1930</v>
      </c>
      <c r="F52" s="18">
        <v>850</v>
      </c>
      <c r="G52" s="18">
        <v>0</v>
      </c>
      <c r="H52" s="18">
        <v>3406.7</v>
      </c>
      <c r="I52" s="18">
        <v>3070</v>
      </c>
      <c r="J52" s="18">
        <v>1760</v>
      </c>
      <c r="K52" s="18">
        <v>3013.7</v>
      </c>
      <c r="L52" s="18">
        <v>11875.7</v>
      </c>
      <c r="M52" s="18">
        <v>1966</v>
      </c>
      <c r="N52" s="18">
        <v>2000</v>
      </c>
      <c r="O52" s="18">
        <v>2000</v>
      </c>
      <c r="P52" s="18">
        <f t="shared" si="3"/>
        <v>31872.100000000002</v>
      </c>
    </row>
    <row r="53" spans="1:16" s="3" customFormat="1">
      <c r="A53" s="1" t="s">
        <v>87</v>
      </c>
      <c r="B53" s="9" t="s">
        <v>88</v>
      </c>
      <c r="C53" s="50"/>
      <c r="D53" s="18">
        <v>0</v>
      </c>
      <c r="E53" s="18">
        <v>1155.3499999999999</v>
      </c>
      <c r="F53" s="18">
        <v>425</v>
      </c>
      <c r="G53" s="18">
        <v>0</v>
      </c>
      <c r="H53" s="18">
        <v>192.65</v>
      </c>
      <c r="I53" s="18">
        <v>0</v>
      </c>
      <c r="J53" s="18">
        <v>273.3</v>
      </c>
      <c r="K53" s="18">
        <v>709.1</v>
      </c>
      <c r="L53" s="18">
        <v>355.25</v>
      </c>
      <c r="M53" s="18">
        <v>161.1</v>
      </c>
      <c r="N53" s="18">
        <v>700</v>
      </c>
      <c r="O53" s="18">
        <v>700</v>
      </c>
      <c r="P53" s="18">
        <f t="shared" si="3"/>
        <v>4671.75</v>
      </c>
    </row>
    <row r="54" spans="1:16" s="3" customFormat="1">
      <c r="A54" s="1" t="s">
        <v>89</v>
      </c>
      <c r="B54" s="9" t="s">
        <v>90</v>
      </c>
      <c r="C54" s="50"/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301</v>
      </c>
      <c r="J54" s="18">
        <v>0</v>
      </c>
      <c r="K54" s="18">
        <v>29</v>
      </c>
      <c r="L54" s="18">
        <v>85</v>
      </c>
      <c r="M54" s="18">
        <v>0</v>
      </c>
      <c r="N54" s="18">
        <v>100</v>
      </c>
      <c r="O54" s="18">
        <v>100</v>
      </c>
      <c r="P54" s="18">
        <f t="shared" si="3"/>
        <v>615</v>
      </c>
    </row>
    <row r="55" spans="1:16" s="3" customFormat="1">
      <c r="A55" s="1" t="s">
        <v>91</v>
      </c>
      <c r="B55" s="9" t="s">
        <v>92</v>
      </c>
      <c r="C55" s="50"/>
      <c r="D55" s="18">
        <v>0</v>
      </c>
      <c r="E55" s="18">
        <v>440.8</v>
      </c>
      <c r="F55" s="18">
        <v>0</v>
      </c>
      <c r="G55" s="18">
        <v>0</v>
      </c>
      <c r="H55" s="18">
        <v>29.4</v>
      </c>
      <c r="I55" s="18">
        <v>34.5</v>
      </c>
      <c r="J55" s="18">
        <v>714.9</v>
      </c>
      <c r="K55" s="18">
        <v>32</v>
      </c>
      <c r="L55" s="18">
        <v>48</v>
      </c>
      <c r="M55" s="18">
        <v>32</v>
      </c>
      <c r="N55" s="18">
        <v>50</v>
      </c>
      <c r="O55" s="18">
        <v>1000</v>
      </c>
      <c r="P55" s="18">
        <f t="shared" si="3"/>
        <v>2381.6</v>
      </c>
    </row>
    <row r="56" spans="1:16" s="3" customFormat="1">
      <c r="A56" s="1" t="s">
        <v>93</v>
      </c>
      <c r="B56" s="9" t="s">
        <v>94</v>
      </c>
      <c r="C56" s="50"/>
      <c r="D56" s="18">
        <v>-0.72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f t="shared" si="3"/>
        <v>-0.72</v>
      </c>
    </row>
    <row r="57" spans="1:16" s="3" customFormat="1">
      <c r="A57" s="1" t="s">
        <v>95</v>
      </c>
      <c r="B57" s="9" t="s">
        <v>96</v>
      </c>
      <c r="C57" s="50"/>
      <c r="D57" s="18">
        <v>0</v>
      </c>
      <c r="E57" s="18">
        <v>2176.9499999999998</v>
      </c>
      <c r="F57" s="18">
        <v>2363.71</v>
      </c>
      <c r="G57" s="18">
        <v>0</v>
      </c>
      <c r="H57" s="18">
        <v>4341.1899999999996</v>
      </c>
      <c r="I57" s="18">
        <v>0</v>
      </c>
      <c r="J57" s="18">
        <v>212.5</v>
      </c>
      <c r="K57" s="18">
        <v>1743.15</v>
      </c>
      <c r="L57" s="18">
        <v>924.15</v>
      </c>
      <c r="M57" s="18">
        <v>2983.0499999999997</v>
      </c>
      <c r="N57" s="18">
        <v>2378.6777777777779</v>
      </c>
      <c r="O57" s="18">
        <v>2378.6777777777779</v>
      </c>
      <c r="P57" s="18">
        <f t="shared" si="3"/>
        <v>19502.055555555555</v>
      </c>
    </row>
    <row r="58" spans="1:16" s="3" customFormat="1" hidden="1">
      <c r="A58" s="1" t="s">
        <v>97</v>
      </c>
      <c r="B58" s="9" t="s">
        <v>98</v>
      </c>
      <c r="C58" s="50"/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f t="shared" si="3"/>
        <v>0</v>
      </c>
    </row>
    <row r="59" spans="1:16" s="3" customFormat="1">
      <c r="A59" s="1" t="s">
        <v>231</v>
      </c>
      <c r="B59" s="9" t="s">
        <v>153</v>
      </c>
      <c r="C59" s="50"/>
      <c r="D59" s="18">
        <v>0</v>
      </c>
      <c r="E59" s="18">
        <v>3125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f t="shared" si="3"/>
        <v>3125</v>
      </c>
    </row>
    <row r="60" spans="1:16" s="3" customFormat="1">
      <c r="A60" s="1" t="s">
        <v>147</v>
      </c>
      <c r="B60" s="9" t="s">
        <v>148</v>
      </c>
      <c r="C60" s="50"/>
      <c r="D60" s="18">
        <v>138</v>
      </c>
      <c r="E60" s="18">
        <v>132</v>
      </c>
      <c r="F60" s="18">
        <v>132</v>
      </c>
      <c r="G60" s="18">
        <v>132</v>
      </c>
      <c r="H60" s="18">
        <v>132</v>
      </c>
      <c r="I60" s="18">
        <v>132</v>
      </c>
      <c r="J60" s="18">
        <v>132</v>
      </c>
      <c r="K60" s="18">
        <v>132</v>
      </c>
      <c r="L60" s="18">
        <v>132</v>
      </c>
      <c r="M60" s="18">
        <v>132</v>
      </c>
      <c r="N60" s="18">
        <v>0</v>
      </c>
      <c r="O60" s="18">
        <v>0</v>
      </c>
      <c r="P60" s="18">
        <f t="shared" si="3"/>
        <v>1326</v>
      </c>
    </row>
    <row r="61" spans="1:16" s="3" customFormat="1">
      <c r="A61" s="1" t="s">
        <v>163</v>
      </c>
      <c r="B61" s="9" t="s">
        <v>164</v>
      </c>
      <c r="C61" s="50"/>
      <c r="D61" s="18">
        <v>0</v>
      </c>
      <c r="E61" s="18">
        <v>0</v>
      </c>
      <c r="F61" s="18">
        <v>0</v>
      </c>
      <c r="G61" s="18">
        <v>0</v>
      </c>
      <c r="H61" s="18">
        <v>1518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f t="shared" si="3"/>
        <v>1518</v>
      </c>
    </row>
    <row r="62" spans="1:16" s="3" customFormat="1">
      <c r="A62" s="1" t="s">
        <v>126</v>
      </c>
      <c r="B62" s="9" t="s">
        <v>127</v>
      </c>
      <c r="C62" s="50"/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5000</v>
      </c>
      <c r="P62" s="18">
        <f t="shared" si="3"/>
        <v>5000</v>
      </c>
    </row>
    <row r="63" spans="1:16" s="3" customFormat="1">
      <c r="A63" s="1" t="s">
        <v>128</v>
      </c>
      <c r="B63" s="9" t="s">
        <v>129</v>
      </c>
      <c r="C63" s="50"/>
      <c r="D63" s="18">
        <v>0</v>
      </c>
      <c r="E63" s="18">
        <v>646.4</v>
      </c>
      <c r="F63" s="18">
        <v>533.6</v>
      </c>
      <c r="G63" s="18">
        <v>1180</v>
      </c>
      <c r="H63" s="18">
        <v>0</v>
      </c>
      <c r="I63" s="18">
        <v>590</v>
      </c>
      <c r="J63" s="18">
        <v>590</v>
      </c>
      <c r="K63" s="18">
        <v>590</v>
      </c>
      <c r="L63" s="18">
        <v>590</v>
      </c>
      <c r="M63" s="18">
        <v>590</v>
      </c>
      <c r="N63" s="18">
        <v>590</v>
      </c>
      <c r="O63" s="18">
        <v>2426.6666666666665</v>
      </c>
      <c r="P63" s="18">
        <f t="shared" si="3"/>
        <v>8326.6666666666661</v>
      </c>
    </row>
    <row r="64" spans="1:16" s="3" customFormat="1">
      <c r="A64" s="1" t="s">
        <v>130</v>
      </c>
      <c r="B64" s="9" t="s">
        <v>131</v>
      </c>
      <c r="C64" s="50"/>
      <c r="D64" s="18">
        <v>0</v>
      </c>
      <c r="E64" s="18">
        <v>0</v>
      </c>
      <c r="F64" s="18">
        <v>0</v>
      </c>
      <c r="G64" s="18">
        <v>0</v>
      </c>
      <c r="H64" s="18">
        <v>318</v>
      </c>
      <c r="I64" s="18">
        <v>0</v>
      </c>
      <c r="J64" s="18">
        <v>318</v>
      </c>
      <c r="K64" s="18">
        <v>0</v>
      </c>
      <c r="L64" s="18">
        <v>0</v>
      </c>
      <c r="M64" s="18">
        <v>636</v>
      </c>
      <c r="N64" s="18">
        <v>0</v>
      </c>
      <c r="O64" s="18">
        <v>318</v>
      </c>
      <c r="P64" s="18">
        <f t="shared" si="3"/>
        <v>1590</v>
      </c>
    </row>
    <row r="65" spans="1:17" s="3" customFormat="1">
      <c r="A65" s="1" t="s">
        <v>132</v>
      </c>
      <c r="B65" s="9" t="s">
        <v>133</v>
      </c>
      <c r="C65" s="50"/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v>0</v>
      </c>
      <c r="K65" s="18">
        <v>0</v>
      </c>
      <c r="L65" s="18">
        <v>3537.22</v>
      </c>
      <c r="M65" s="18">
        <v>0</v>
      </c>
      <c r="N65" s="18">
        <v>1462.7800000000002</v>
      </c>
      <c r="O65" s="18">
        <v>0</v>
      </c>
      <c r="P65" s="18">
        <f t="shared" si="3"/>
        <v>5000</v>
      </c>
    </row>
    <row r="66" spans="1:17" s="3" customFormat="1">
      <c r="A66" s="1" t="s">
        <v>134</v>
      </c>
      <c r="B66" s="9" t="s">
        <v>135</v>
      </c>
      <c r="C66" s="50"/>
      <c r="D66" s="18">
        <v>12.1</v>
      </c>
      <c r="E66" s="18">
        <v>94.99</v>
      </c>
      <c r="F66" s="18">
        <v>33.54</v>
      </c>
      <c r="G66" s="18">
        <v>31.919999999999998</v>
      </c>
      <c r="H66" s="18">
        <v>20.229999999999997</v>
      </c>
      <c r="I66" s="18">
        <v>37.71</v>
      </c>
      <c r="J66" s="18">
        <v>119.60000000000001</v>
      </c>
      <c r="K66" s="18">
        <v>79.97</v>
      </c>
      <c r="L66" s="18">
        <v>29.33</v>
      </c>
      <c r="M66" s="18">
        <v>63.02</v>
      </c>
      <c r="N66" s="18">
        <v>100</v>
      </c>
      <c r="O66" s="18">
        <v>100</v>
      </c>
      <c r="P66" s="18">
        <f t="shared" si="3"/>
        <v>722.41</v>
      </c>
    </row>
    <row r="67" spans="1:17" s="3" customFormat="1">
      <c r="A67" s="1" t="s">
        <v>136</v>
      </c>
      <c r="B67" s="9" t="s">
        <v>137</v>
      </c>
      <c r="C67" s="50"/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50</v>
      </c>
      <c r="J67" s="18">
        <v>0</v>
      </c>
      <c r="K67" s="18">
        <v>0</v>
      </c>
      <c r="L67" s="18">
        <v>0</v>
      </c>
      <c r="M67" s="18">
        <v>0</v>
      </c>
      <c r="N67" s="18">
        <v>0</v>
      </c>
      <c r="O67" s="18">
        <v>0</v>
      </c>
      <c r="P67" s="18">
        <f t="shared" si="3"/>
        <v>50</v>
      </c>
    </row>
    <row r="68" spans="1:17" s="3" customFormat="1">
      <c r="A68" s="1" t="s">
        <v>138</v>
      </c>
      <c r="B68" s="9" t="s">
        <v>139</v>
      </c>
      <c r="C68" s="50"/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1000</v>
      </c>
      <c r="P68" s="18">
        <f t="shared" si="3"/>
        <v>1000</v>
      </c>
    </row>
    <row r="69" spans="1:17" s="3" customFormat="1" hidden="1">
      <c r="A69" s="1" t="s">
        <v>145</v>
      </c>
      <c r="B69" s="9" t="s">
        <v>201</v>
      </c>
      <c r="C69" s="50"/>
      <c r="D69" s="18">
        <v>0</v>
      </c>
      <c r="E69" s="18">
        <v>0</v>
      </c>
      <c r="F69" s="18">
        <v>0</v>
      </c>
      <c r="G69" s="18">
        <v>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18">
        <v>0</v>
      </c>
      <c r="N69" s="18">
        <v>0</v>
      </c>
      <c r="O69" s="18">
        <v>0</v>
      </c>
      <c r="P69" s="18">
        <f t="shared" si="3"/>
        <v>0</v>
      </c>
    </row>
    <row r="70" spans="1:17" s="3" customFormat="1" ht="11.25" customHeight="1">
      <c r="A70" s="1" t="s">
        <v>248</v>
      </c>
      <c r="B70" s="9" t="s">
        <v>140</v>
      </c>
      <c r="C70" s="50"/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18">
        <v>0</v>
      </c>
      <c r="O70" s="18">
        <v>1000</v>
      </c>
      <c r="P70" s="18">
        <f t="shared" si="3"/>
        <v>1000</v>
      </c>
    </row>
    <row r="71" spans="1:17" s="3" customFormat="1">
      <c r="A71" s="1" t="s">
        <v>249</v>
      </c>
      <c r="B71" s="9" t="s">
        <v>141</v>
      </c>
      <c r="C71" s="50"/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3"/>
        <v>0</v>
      </c>
    </row>
    <row r="72" spans="1:17" s="49" customFormat="1">
      <c r="A72" s="2"/>
      <c r="B72" s="95"/>
      <c r="C72" s="51"/>
      <c r="D72" s="19">
        <f>SUM(D27:D71)</f>
        <v>121290.53</v>
      </c>
      <c r="E72" s="19">
        <f t="shared" ref="E72:O72" si="4">SUM(E27:E71)</f>
        <v>130547.70000000001</v>
      </c>
      <c r="F72" s="19">
        <f t="shared" si="4"/>
        <v>115822.14000000001</v>
      </c>
      <c r="G72" s="19">
        <f t="shared" si="4"/>
        <v>98955.95</v>
      </c>
      <c r="H72" s="19">
        <f t="shared" si="4"/>
        <v>154024.12000000002</v>
      </c>
      <c r="I72" s="19">
        <f t="shared" si="4"/>
        <v>119271.52</v>
      </c>
      <c r="J72" s="19">
        <f t="shared" si="4"/>
        <v>117473.26</v>
      </c>
      <c r="K72" s="19">
        <f t="shared" si="4"/>
        <v>139196.25</v>
      </c>
      <c r="L72" s="19">
        <f t="shared" si="4"/>
        <v>169929.9</v>
      </c>
      <c r="M72" s="19">
        <f t="shared" si="4"/>
        <v>118878.93000000001</v>
      </c>
      <c r="N72" s="19">
        <f t="shared" si="4"/>
        <v>124979.4411111111</v>
      </c>
      <c r="O72" s="19">
        <f t="shared" si="4"/>
        <v>194293.46777777778</v>
      </c>
      <c r="P72" s="19">
        <f>SUM(P27:P71)</f>
        <v>1604663.2088888888</v>
      </c>
      <c r="Q72" s="3">
        <f>N72+O72</f>
        <v>319272.90888888889</v>
      </c>
    </row>
    <row r="73" spans="1:17">
      <c r="B73" s="45"/>
      <c r="C73" s="50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7">
      <c r="B74" s="44" t="s">
        <v>173</v>
      </c>
      <c r="C74" s="50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7" s="3" customFormat="1">
      <c r="A75" s="1" t="s">
        <v>99</v>
      </c>
      <c r="B75" s="9" t="s">
        <v>100</v>
      </c>
      <c r="C75" s="50"/>
      <c r="D75" s="18">
        <v>6000</v>
      </c>
      <c r="E75" s="18">
        <v>64118.8</v>
      </c>
      <c r="F75" s="18">
        <v>106061.33</v>
      </c>
      <c r="G75" s="18">
        <v>0</v>
      </c>
      <c r="H75" s="18">
        <v>40532.730000000003</v>
      </c>
      <c r="I75" s="18">
        <v>0</v>
      </c>
      <c r="J75" s="18">
        <v>800</v>
      </c>
      <c r="K75" s="18">
        <v>800</v>
      </c>
      <c r="L75" s="18">
        <v>0</v>
      </c>
      <c r="M75" s="18">
        <v>0</v>
      </c>
      <c r="N75" s="18">
        <v>0</v>
      </c>
      <c r="O75" s="18">
        <v>0</v>
      </c>
      <c r="P75" s="18">
        <f>SUM(D75:O75)</f>
        <v>218312.86000000002</v>
      </c>
    </row>
    <row r="76" spans="1:17" s="3" customFormat="1">
      <c r="A76" s="1" t="s">
        <v>101</v>
      </c>
      <c r="B76" s="9" t="s">
        <v>102</v>
      </c>
      <c r="C76" s="50"/>
      <c r="D76" s="18">
        <v>0</v>
      </c>
      <c r="E76" s="18">
        <v>400</v>
      </c>
      <c r="F76" s="18">
        <v>0</v>
      </c>
      <c r="G76" s="18">
        <v>0</v>
      </c>
      <c r="H76" s="21">
        <v>2442.4</v>
      </c>
      <c r="I76" s="21">
        <v>0</v>
      </c>
      <c r="J76" s="21">
        <v>0</v>
      </c>
      <c r="K76" s="21">
        <v>1149.2</v>
      </c>
      <c r="L76" s="18">
        <v>0</v>
      </c>
      <c r="M76" s="21">
        <v>0</v>
      </c>
      <c r="N76" s="21">
        <v>10000</v>
      </c>
      <c r="O76" s="21">
        <v>13288.4</v>
      </c>
      <c r="P76" s="18">
        <f t="shared" ref="P76:P103" si="5">SUM(D76:O76)</f>
        <v>27280</v>
      </c>
    </row>
    <row r="77" spans="1:17" s="3" customFormat="1">
      <c r="A77" s="1" t="s">
        <v>142</v>
      </c>
      <c r="B77" s="9" t="s">
        <v>143</v>
      </c>
      <c r="C77" s="50">
        <v>1</v>
      </c>
      <c r="D77" s="18">
        <v>11010</v>
      </c>
      <c r="E77" s="18">
        <v>31150</v>
      </c>
      <c r="F77" s="18">
        <v>11010</v>
      </c>
      <c r="G77" s="18">
        <v>0</v>
      </c>
      <c r="H77" s="18">
        <v>0</v>
      </c>
      <c r="I77" s="18">
        <v>500</v>
      </c>
      <c r="J77" s="18">
        <v>11010</v>
      </c>
      <c r="K77" s="18">
        <v>11010</v>
      </c>
      <c r="L77" s="18">
        <v>11010</v>
      </c>
      <c r="M77" s="18">
        <v>11010</v>
      </c>
      <c r="N77" s="18">
        <v>11010</v>
      </c>
      <c r="O77" s="124">
        <v>264010</v>
      </c>
      <c r="P77" s="18">
        <f t="shared" si="5"/>
        <v>372730</v>
      </c>
    </row>
    <row r="78" spans="1:17" s="3" customFormat="1" hidden="1">
      <c r="A78" s="1" t="s">
        <v>229</v>
      </c>
      <c r="B78" s="9" t="s">
        <v>146</v>
      </c>
      <c r="C78" s="50"/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f t="shared" si="5"/>
        <v>0</v>
      </c>
    </row>
    <row r="79" spans="1:17" s="3" customFormat="1">
      <c r="A79" s="1" t="s">
        <v>230</v>
      </c>
      <c r="B79" s="9" t="s">
        <v>152</v>
      </c>
      <c r="C79" s="50"/>
      <c r="D79" s="18">
        <v>0</v>
      </c>
      <c r="E79" s="18">
        <v>8689</v>
      </c>
      <c r="F79" s="18">
        <v>2113.9699999999998</v>
      </c>
      <c r="G79" s="18">
        <v>2931.73</v>
      </c>
      <c r="H79" s="18">
        <v>952.76</v>
      </c>
      <c r="I79" s="18">
        <v>106</v>
      </c>
      <c r="J79" s="18">
        <v>6319.84</v>
      </c>
      <c r="K79" s="18">
        <v>7297.39</v>
      </c>
      <c r="L79" s="18">
        <v>6686.17</v>
      </c>
      <c r="M79" s="18">
        <v>2642.41</v>
      </c>
      <c r="N79" s="18">
        <v>87317.5</v>
      </c>
      <c r="O79" s="18">
        <v>57260.729999999996</v>
      </c>
      <c r="P79" s="18">
        <f t="shared" si="5"/>
        <v>182317.5</v>
      </c>
    </row>
    <row r="80" spans="1:17" s="3" customFormat="1">
      <c r="A80" s="1" t="s">
        <v>103</v>
      </c>
      <c r="B80" s="9" t="s">
        <v>104</v>
      </c>
      <c r="C80" s="50"/>
      <c r="D80" s="18">
        <v>0</v>
      </c>
      <c r="E80" s="18">
        <v>9670</v>
      </c>
      <c r="F80" s="18">
        <v>24754</v>
      </c>
      <c r="G80" s="18">
        <v>0</v>
      </c>
      <c r="H80" s="18">
        <v>20800</v>
      </c>
      <c r="I80" s="18">
        <v>8224</v>
      </c>
      <c r="J80" s="18">
        <v>0</v>
      </c>
      <c r="K80" s="18">
        <v>0</v>
      </c>
      <c r="L80" s="18">
        <v>0</v>
      </c>
      <c r="M80" s="18">
        <v>336</v>
      </c>
      <c r="N80" s="18">
        <v>42460</v>
      </c>
      <c r="O80" s="18">
        <v>52960</v>
      </c>
      <c r="P80" s="18">
        <f t="shared" si="5"/>
        <v>159204</v>
      </c>
    </row>
    <row r="81" spans="1:16" s="3" customFormat="1">
      <c r="A81" s="1" t="s">
        <v>225</v>
      </c>
      <c r="B81" s="9" t="s">
        <v>105</v>
      </c>
      <c r="C81" s="50"/>
      <c r="D81" s="18">
        <v>1800</v>
      </c>
      <c r="E81" s="18">
        <v>6000</v>
      </c>
      <c r="F81" s="18">
        <v>39080</v>
      </c>
      <c r="G81" s="18">
        <v>0</v>
      </c>
      <c r="H81" s="18">
        <v>1800</v>
      </c>
      <c r="I81" s="18">
        <v>21850</v>
      </c>
      <c r="J81" s="18">
        <v>7618.21</v>
      </c>
      <c r="K81" s="18">
        <v>56300</v>
      </c>
      <c r="L81" s="18">
        <v>15350</v>
      </c>
      <c r="M81" s="18">
        <v>0</v>
      </c>
      <c r="N81" s="18">
        <v>0</v>
      </c>
      <c r="O81" s="18">
        <v>75000</v>
      </c>
      <c r="P81" s="18">
        <f t="shared" si="5"/>
        <v>224798.21000000002</v>
      </c>
    </row>
    <row r="82" spans="1:16" s="3" customFormat="1">
      <c r="A82" s="1" t="s">
        <v>106</v>
      </c>
      <c r="B82" s="9" t="s">
        <v>107</v>
      </c>
      <c r="C82" s="50"/>
      <c r="D82" s="18">
        <v>0</v>
      </c>
      <c r="E82" s="18">
        <v>518</v>
      </c>
      <c r="F82" s="18">
        <v>850</v>
      </c>
      <c r="G82" s="18">
        <v>0</v>
      </c>
      <c r="H82" s="21">
        <v>15250</v>
      </c>
      <c r="I82" s="21">
        <v>0</v>
      </c>
      <c r="J82" s="21">
        <v>322</v>
      </c>
      <c r="K82" s="21">
        <v>0</v>
      </c>
      <c r="L82" s="21">
        <v>0</v>
      </c>
      <c r="M82" s="21">
        <v>4788</v>
      </c>
      <c r="N82" s="21">
        <v>19100</v>
      </c>
      <c r="O82" s="21">
        <v>37525</v>
      </c>
      <c r="P82" s="18">
        <f t="shared" si="5"/>
        <v>78353</v>
      </c>
    </row>
    <row r="83" spans="1:16" s="3" customFormat="1">
      <c r="A83" s="1" t="s">
        <v>202</v>
      </c>
      <c r="B83" s="9" t="s">
        <v>282</v>
      </c>
      <c r="C83" s="50"/>
      <c r="D83" s="18">
        <v>0</v>
      </c>
      <c r="E83" s="18">
        <v>0</v>
      </c>
      <c r="F83" s="18">
        <v>0</v>
      </c>
      <c r="G83" s="18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11500</v>
      </c>
      <c r="P83" s="18">
        <f t="shared" si="5"/>
        <v>11500</v>
      </c>
    </row>
    <row r="84" spans="1:16" s="3" customFormat="1">
      <c r="A84" s="1" t="s">
        <v>108</v>
      </c>
      <c r="B84" s="9" t="s">
        <v>109</v>
      </c>
      <c r="C84" s="50"/>
      <c r="D84" s="18">
        <v>0</v>
      </c>
      <c r="E84" s="18">
        <v>300</v>
      </c>
      <c r="F84" s="18">
        <v>0</v>
      </c>
      <c r="G84" s="18">
        <v>0</v>
      </c>
      <c r="H84" s="18">
        <v>0</v>
      </c>
      <c r="I84" s="18">
        <v>675</v>
      </c>
      <c r="J84" s="18">
        <v>360</v>
      </c>
      <c r="K84" s="18">
        <v>0</v>
      </c>
      <c r="L84" s="18">
        <v>0</v>
      </c>
      <c r="M84" s="18">
        <v>0</v>
      </c>
      <c r="N84" s="18">
        <v>221.66666666666666</v>
      </c>
      <c r="O84" s="18">
        <v>221.66666666666666</v>
      </c>
      <c r="P84" s="18">
        <f t="shared" si="5"/>
        <v>1778.3333333333335</v>
      </c>
    </row>
    <row r="85" spans="1:16" s="3" customFormat="1">
      <c r="A85" s="1" t="s">
        <v>110</v>
      </c>
      <c r="B85" s="9" t="s">
        <v>191</v>
      </c>
      <c r="C85" s="50"/>
      <c r="D85" s="18">
        <v>2800</v>
      </c>
      <c r="E85" s="18">
        <v>2800</v>
      </c>
      <c r="F85" s="18">
        <v>0</v>
      </c>
      <c r="G85" s="18">
        <v>1535.48</v>
      </c>
      <c r="H85" s="18">
        <v>0</v>
      </c>
      <c r="I85" s="18">
        <v>0</v>
      </c>
      <c r="J85" s="18">
        <v>2800</v>
      </c>
      <c r="K85" s="18">
        <v>2800</v>
      </c>
      <c r="L85" s="18">
        <v>2800</v>
      </c>
      <c r="M85" s="18">
        <v>2800</v>
      </c>
      <c r="N85" s="18">
        <v>2800</v>
      </c>
      <c r="O85" s="18">
        <v>2800</v>
      </c>
      <c r="P85" s="18">
        <f t="shared" si="5"/>
        <v>23935.48</v>
      </c>
    </row>
    <row r="86" spans="1:16" s="3" customFormat="1" hidden="1">
      <c r="A86" s="1" t="s">
        <v>111</v>
      </c>
      <c r="B86" s="9" t="s">
        <v>112</v>
      </c>
      <c r="C86" s="53"/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f t="shared" si="5"/>
        <v>0</v>
      </c>
    </row>
    <row r="87" spans="1:16" s="3" customFormat="1">
      <c r="A87" s="1" t="s">
        <v>113</v>
      </c>
      <c r="B87" s="9" t="s">
        <v>157</v>
      </c>
      <c r="C87" s="53"/>
      <c r="D87" s="18">
        <v>0</v>
      </c>
      <c r="E87" s="18">
        <v>3180</v>
      </c>
      <c r="F87" s="18">
        <v>0</v>
      </c>
      <c r="G87" s="18">
        <v>0</v>
      </c>
      <c r="H87" s="18">
        <v>0</v>
      </c>
      <c r="I87" s="18">
        <v>0</v>
      </c>
      <c r="J87" s="18">
        <v>6360</v>
      </c>
      <c r="K87" s="18">
        <v>0</v>
      </c>
      <c r="L87" s="18">
        <v>0</v>
      </c>
      <c r="M87" s="18">
        <v>3180</v>
      </c>
      <c r="N87" s="18">
        <v>0</v>
      </c>
      <c r="O87" s="18">
        <v>0</v>
      </c>
      <c r="P87" s="18">
        <f t="shared" si="5"/>
        <v>12720</v>
      </c>
    </row>
    <row r="88" spans="1:16" s="3" customFormat="1">
      <c r="A88" s="1" t="s">
        <v>211</v>
      </c>
      <c r="B88" s="9" t="s">
        <v>212</v>
      </c>
      <c r="C88" s="53">
        <v>2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v>0</v>
      </c>
      <c r="K88" s="18">
        <v>0</v>
      </c>
      <c r="L88" s="18">
        <v>0</v>
      </c>
      <c r="M88" s="18">
        <v>0</v>
      </c>
      <c r="N88" s="18">
        <v>0</v>
      </c>
      <c r="O88" s="124">
        <v>168000</v>
      </c>
      <c r="P88" s="18">
        <f t="shared" si="5"/>
        <v>168000</v>
      </c>
    </row>
    <row r="89" spans="1:16" s="3" customFormat="1">
      <c r="A89" s="1" t="s">
        <v>114</v>
      </c>
      <c r="B89" s="9" t="s">
        <v>115</v>
      </c>
      <c r="C89" s="50"/>
      <c r="D89" s="18">
        <v>0</v>
      </c>
      <c r="E89" s="18">
        <v>1948</v>
      </c>
      <c r="F89" s="18">
        <v>400</v>
      </c>
      <c r="G89" s="18">
        <v>0</v>
      </c>
      <c r="H89" s="18">
        <v>0</v>
      </c>
      <c r="I89" s="18">
        <v>0</v>
      </c>
      <c r="J89" s="18">
        <v>180</v>
      </c>
      <c r="K89" s="18">
        <v>0</v>
      </c>
      <c r="L89" s="18">
        <v>150</v>
      </c>
      <c r="M89" s="18">
        <v>650</v>
      </c>
      <c r="N89" s="18">
        <v>1000</v>
      </c>
      <c r="O89" s="18">
        <v>1000</v>
      </c>
      <c r="P89" s="18">
        <f t="shared" si="5"/>
        <v>5328</v>
      </c>
    </row>
    <row r="90" spans="1:16" s="3" customFormat="1" ht="13.5" customHeight="1">
      <c r="A90" s="1" t="s">
        <v>116</v>
      </c>
      <c r="B90" s="9" t="s">
        <v>210</v>
      </c>
      <c r="C90" s="50"/>
      <c r="D90" s="18">
        <v>0</v>
      </c>
      <c r="E90" s="18">
        <v>150</v>
      </c>
      <c r="F90" s="18">
        <v>0</v>
      </c>
      <c r="G90" s="18">
        <v>0</v>
      </c>
      <c r="H90" s="18">
        <v>500</v>
      </c>
      <c r="I90" s="18">
        <v>150</v>
      </c>
      <c r="J90" s="18">
        <v>0</v>
      </c>
      <c r="K90" s="18">
        <v>1550</v>
      </c>
      <c r="L90" s="18">
        <v>7535</v>
      </c>
      <c r="M90" s="18">
        <v>0</v>
      </c>
      <c r="N90" s="18">
        <v>0</v>
      </c>
      <c r="O90" s="18">
        <v>5000</v>
      </c>
      <c r="P90" s="18">
        <f t="shared" si="5"/>
        <v>14885</v>
      </c>
    </row>
    <row r="91" spans="1:16" s="3" customFormat="1">
      <c r="A91" s="1" t="s">
        <v>250</v>
      </c>
      <c r="B91" s="9" t="s">
        <v>162</v>
      </c>
      <c r="C91" s="53"/>
      <c r="D91" s="18">
        <v>0</v>
      </c>
      <c r="E91" s="18">
        <v>0</v>
      </c>
      <c r="F91" s="18">
        <v>0</v>
      </c>
      <c r="G91" s="18">
        <v>0</v>
      </c>
      <c r="H91" s="18">
        <v>0</v>
      </c>
      <c r="I91" s="18">
        <v>0</v>
      </c>
      <c r="J91" s="18">
        <v>0</v>
      </c>
      <c r="K91" s="18">
        <v>0</v>
      </c>
      <c r="L91" s="18">
        <v>0</v>
      </c>
      <c r="M91" s="18">
        <v>634.94000000000005</v>
      </c>
      <c r="N91" s="18">
        <v>0</v>
      </c>
      <c r="O91" s="18">
        <v>0</v>
      </c>
      <c r="P91" s="18">
        <f t="shared" si="5"/>
        <v>634.94000000000005</v>
      </c>
    </row>
    <row r="92" spans="1:16" s="3" customFormat="1">
      <c r="A92" s="1" t="s">
        <v>117</v>
      </c>
      <c r="B92" s="9" t="s">
        <v>118</v>
      </c>
      <c r="C92" s="50"/>
      <c r="D92" s="18">
        <v>3271.2</v>
      </c>
      <c r="E92" s="18">
        <v>27142</v>
      </c>
      <c r="F92" s="18">
        <v>7500</v>
      </c>
      <c r="G92" s="18">
        <v>0</v>
      </c>
      <c r="H92" s="18">
        <v>9851.6</v>
      </c>
      <c r="I92" s="18">
        <v>8250</v>
      </c>
      <c r="J92" s="18">
        <v>0</v>
      </c>
      <c r="K92" s="18">
        <v>96</v>
      </c>
      <c r="L92" s="18">
        <v>500</v>
      </c>
      <c r="M92" s="18">
        <v>0</v>
      </c>
      <c r="N92" s="18">
        <v>5000</v>
      </c>
      <c r="O92" s="18">
        <v>5000</v>
      </c>
      <c r="P92" s="18">
        <f t="shared" si="5"/>
        <v>66610.799999999988</v>
      </c>
    </row>
    <row r="93" spans="1:16" s="3" customFormat="1" hidden="1">
      <c r="A93" s="1" t="s">
        <v>195</v>
      </c>
      <c r="B93" s="9" t="s">
        <v>194</v>
      </c>
      <c r="C93" s="50"/>
      <c r="D93" s="18">
        <v>0</v>
      </c>
      <c r="E93" s="18">
        <v>0</v>
      </c>
      <c r="F93" s="18">
        <v>0</v>
      </c>
      <c r="G93" s="18">
        <v>0</v>
      </c>
      <c r="H93" s="18">
        <v>0</v>
      </c>
      <c r="I93" s="18">
        <v>0</v>
      </c>
      <c r="J93" s="18">
        <v>0</v>
      </c>
      <c r="K93" s="18">
        <v>0</v>
      </c>
      <c r="L93" s="18">
        <v>0</v>
      </c>
      <c r="M93" s="18">
        <v>0</v>
      </c>
      <c r="N93" s="18">
        <v>0</v>
      </c>
      <c r="O93" s="18">
        <v>0</v>
      </c>
      <c r="P93" s="18">
        <f t="shared" si="5"/>
        <v>0</v>
      </c>
    </row>
    <row r="94" spans="1:16" s="3" customFormat="1">
      <c r="A94" s="1" t="s">
        <v>119</v>
      </c>
      <c r="B94" s="9" t="s">
        <v>120</v>
      </c>
      <c r="C94" s="50">
        <v>3</v>
      </c>
      <c r="D94" s="18">
        <v>0</v>
      </c>
      <c r="E94" s="18">
        <v>0</v>
      </c>
      <c r="F94" s="18">
        <v>6200</v>
      </c>
      <c r="G94" s="18">
        <v>0</v>
      </c>
      <c r="H94" s="18">
        <v>31750</v>
      </c>
      <c r="I94" s="18">
        <v>0</v>
      </c>
      <c r="J94" s="18">
        <v>0</v>
      </c>
      <c r="K94" s="18">
        <v>0</v>
      </c>
      <c r="L94" s="18">
        <v>0</v>
      </c>
      <c r="M94" s="18">
        <v>0</v>
      </c>
      <c r="N94" s="18">
        <v>0</v>
      </c>
      <c r="O94" s="124">
        <v>1470000</v>
      </c>
      <c r="P94" s="18">
        <f t="shared" si="5"/>
        <v>1507950</v>
      </c>
    </row>
    <row r="95" spans="1:16" s="3" customFormat="1" hidden="1">
      <c r="A95" s="1" t="s">
        <v>149</v>
      </c>
      <c r="B95" s="9" t="s">
        <v>150</v>
      </c>
      <c r="C95" s="50"/>
      <c r="D95" s="18">
        <v>0</v>
      </c>
      <c r="E95" s="18">
        <v>0</v>
      </c>
      <c r="F95" s="18">
        <v>0</v>
      </c>
      <c r="G95" s="18">
        <v>0</v>
      </c>
      <c r="H95" s="18">
        <v>0</v>
      </c>
      <c r="I95" s="18">
        <v>0</v>
      </c>
      <c r="J95" s="18">
        <v>0</v>
      </c>
      <c r="K95" s="18">
        <v>0</v>
      </c>
      <c r="L95" s="18">
        <v>0</v>
      </c>
      <c r="M95" s="18">
        <v>0</v>
      </c>
      <c r="N95" s="18">
        <v>0</v>
      </c>
      <c r="O95" s="18">
        <v>0</v>
      </c>
      <c r="P95" s="18">
        <f t="shared" si="5"/>
        <v>0</v>
      </c>
    </row>
    <row r="96" spans="1:16" s="3" customFormat="1">
      <c r="A96" s="1" t="s">
        <v>121</v>
      </c>
      <c r="B96" s="9" t="s">
        <v>151</v>
      </c>
      <c r="C96" s="50"/>
      <c r="D96" s="18">
        <v>0</v>
      </c>
      <c r="E96" s="18">
        <v>1120</v>
      </c>
      <c r="F96" s="18">
        <v>11845</v>
      </c>
      <c r="G96" s="18">
        <v>5000</v>
      </c>
      <c r="H96" s="18">
        <v>6976.5</v>
      </c>
      <c r="I96" s="18">
        <v>6182.7</v>
      </c>
      <c r="J96" s="18">
        <v>6115.5999999999995</v>
      </c>
      <c r="K96" s="18">
        <v>11122</v>
      </c>
      <c r="L96" s="18">
        <v>10160.549999999999</v>
      </c>
      <c r="M96" s="18">
        <v>6542.5</v>
      </c>
      <c r="N96" s="18">
        <v>7000</v>
      </c>
      <c r="O96" s="18">
        <v>12000</v>
      </c>
      <c r="P96" s="18">
        <f t="shared" si="5"/>
        <v>84064.85</v>
      </c>
    </row>
    <row r="97" spans="1:17" s="3" customFormat="1">
      <c r="A97" s="1" t="s">
        <v>280</v>
      </c>
      <c r="B97" s="9" t="s">
        <v>281</v>
      </c>
      <c r="C97" s="50"/>
      <c r="D97" s="18"/>
      <c r="E97" s="18"/>
      <c r="F97" s="18"/>
      <c r="G97" s="18"/>
      <c r="H97" s="18"/>
      <c r="I97" s="18"/>
      <c r="J97" s="18"/>
      <c r="K97" s="18"/>
      <c r="L97" s="18">
        <v>0</v>
      </c>
      <c r="M97" s="18">
        <v>0</v>
      </c>
      <c r="N97" s="18">
        <v>40000</v>
      </c>
      <c r="O97" s="18">
        <v>40000</v>
      </c>
      <c r="P97" s="18">
        <f t="shared" si="5"/>
        <v>80000</v>
      </c>
    </row>
    <row r="98" spans="1:17" s="3" customFormat="1">
      <c r="A98" s="1" t="s">
        <v>122</v>
      </c>
      <c r="B98" s="9" t="s">
        <v>123</v>
      </c>
      <c r="C98" s="50">
        <v>4</v>
      </c>
      <c r="D98" s="18">
        <v>6162.9400000000005</v>
      </c>
      <c r="E98" s="18">
        <v>30586</v>
      </c>
      <c r="F98" s="18">
        <v>16308.750000000002</v>
      </c>
      <c r="G98" s="18">
        <v>0</v>
      </c>
      <c r="H98" s="18">
        <v>400</v>
      </c>
      <c r="I98" s="18">
        <v>3970</v>
      </c>
      <c r="J98" s="18">
        <v>59391.85</v>
      </c>
      <c r="K98" s="18">
        <v>53330</v>
      </c>
      <c r="L98" s="18">
        <v>33160.6</v>
      </c>
      <c r="M98" s="18">
        <v>32002.14</v>
      </c>
      <c r="N98" s="18">
        <v>18256.680000000004</v>
      </c>
      <c r="O98" s="124">
        <v>213756.68</v>
      </c>
      <c r="P98" s="18">
        <f>SUM(D98:O98)</f>
        <v>467325.64</v>
      </c>
    </row>
    <row r="99" spans="1:17" s="3" customFormat="1">
      <c r="A99" s="1" t="s">
        <v>124</v>
      </c>
      <c r="B99" s="9" t="s">
        <v>125</v>
      </c>
      <c r="C99" s="50"/>
      <c r="D99" s="18">
        <v>90283.28</v>
      </c>
      <c r="E99" s="18">
        <v>63828.480000000003</v>
      </c>
      <c r="F99" s="18">
        <v>3392.35</v>
      </c>
      <c r="G99" s="18">
        <v>0</v>
      </c>
      <c r="H99" s="18">
        <v>4946.3099999999995</v>
      </c>
      <c r="I99" s="18">
        <v>0</v>
      </c>
      <c r="J99" s="18">
        <v>433.97</v>
      </c>
      <c r="K99" s="18">
        <v>-967.99</v>
      </c>
      <c r="L99" s="18">
        <v>0</v>
      </c>
      <c r="M99" s="18">
        <v>50290</v>
      </c>
      <c r="N99" s="18">
        <v>0</v>
      </c>
      <c r="O99" s="18">
        <v>0</v>
      </c>
      <c r="P99" s="18">
        <f>SUM(D99:O99)</f>
        <v>212206.40000000002</v>
      </c>
    </row>
    <row r="100" spans="1:17" s="3" customFormat="1">
      <c r="A100" s="1" t="s">
        <v>232</v>
      </c>
      <c r="B100" s="9" t="s">
        <v>233</v>
      </c>
      <c r="C100" s="50"/>
      <c r="D100" s="18">
        <v>0</v>
      </c>
      <c r="E100" s="18">
        <v>2305.87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f t="shared" ref="P100:P101" si="6">SUM(D100:O100)</f>
        <v>2305.87</v>
      </c>
    </row>
    <row r="101" spans="1:17" s="3" customFormat="1">
      <c r="A101" s="1"/>
      <c r="B101" s="9" t="s">
        <v>259</v>
      </c>
      <c r="C101" s="50">
        <v>5</v>
      </c>
      <c r="D101" s="18"/>
      <c r="E101" s="18"/>
      <c r="F101" s="18"/>
      <c r="G101" s="18"/>
      <c r="H101" s="18"/>
      <c r="I101" s="18"/>
      <c r="J101" s="18"/>
      <c r="K101" s="18">
        <v>84110</v>
      </c>
      <c r="L101" s="18">
        <v>86470</v>
      </c>
      <c r="M101" s="18">
        <v>295972.76</v>
      </c>
      <c r="N101" s="18">
        <v>1064520</v>
      </c>
      <c r="O101" s="124">
        <v>1129520</v>
      </c>
      <c r="P101" s="18">
        <f t="shared" si="6"/>
        <v>2660592.7599999998</v>
      </c>
    </row>
    <row r="102" spans="1:17" s="3" customFormat="1">
      <c r="A102" s="1" t="s">
        <v>251</v>
      </c>
      <c r="B102" s="9" t="s">
        <v>156</v>
      </c>
      <c r="C102" s="50"/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v>0</v>
      </c>
      <c r="K102" s="18">
        <v>0</v>
      </c>
      <c r="L102" s="18">
        <v>0</v>
      </c>
      <c r="M102" s="18">
        <v>0</v>
      </c>
      <c r="N102" s="18">
        <v>0</v>
      </c>
      <c r="O102" s="18">
        <v>0</v>
      </c>
      <c r="P102" s="18">
        <f t="shared" si="5"/>
        <v>0</v>
      </c>
    </row>
    <row r="103" spans="1:17" s="3" customFormat="1">
      <c r="A103" s="1" t="s">
        <v>237</v>
      </c>
      <c r="B103" s="9" t="s">
        <v>238</v>
      </c>
      <c r="C103" s="50"/>
      <c r="D103" s="30">
        <v>0</v>
      </c>
      <c r="E103" s="30">
        <v>0</v>
      </c>
      <c r="F103" s="30">
        <v>0</v>
      </c>
      <c r="G103" s="30">
        <v>0</v>
      </c>
      <c r="H103" s="30">
        <v>5618</v>
      </c>
      <c r="I103" s="30">
        <v>0</v>
      </c>
      <c r="J103" s="30">
        <v>0</v>
      </c>
      <c r="K103" s="30">
        <v>0</v>
      </c>
      <c r="L103" s="30">
        <v>4500</v>
      </c>
      <c r="M103" s="30">
        <v>0</v>
      </c>
      <c r="N103" s="30">
        <v>0</v>
      </c>
      <c r="O103" s="30">
        <v>70291.98</v>
      </c>
      <c r="P103" s="30">
        <f t="shared" si="5"/>
        <v>80409.98</v>
      </c>
    </row>
    <row r="104" spans="1:17" s="3" customFormat="1">
      <c r="A104" s="1"/>
      <c r="B104" s="42"/>
      <c r="C104" s="50"/>
      <c r="D104" s="19">
        <f>SUM(D75:D103)</f>
        <v>121327.42</v>
      </c>
      <c r="E104" s="19">
        <f t="shared" ref="E104:K104" si="7">SUM(E75:E103)</f>
        <v>253906.15</v>
      </c>
      <c r="F104" s="19">
        <f t="shared" si="7"/>
        <v>229515.4</v>
      </c>
      <c r="G104" s="19">
        <f t="shared" si="7"/>
        <v>9467.2099999999991</v>
      </c>
      <c r="H104" s="19">
        <f t="shared" si="7"/>
        <v>141820.30000000002</v>
      </c>
      <c r="I104" s="19">
        <f t="shared" si="7"/>
        <v>49907.7</v>
      </c>
      <c r="J104" s="19">
        <f t="shared" si="7"/>
        <v>101711.47</v>
      </c>
      <c r="K104" s="19">
        <f t="shared" si="7"/>
        <v>228596.6</v>
      </c>
      <c r="L104" s="19">
        <f>SUM(L75:L103)</f>
        <v>178322.32</v>
      </c>
      <c r="M104" s="19">
        <f>SUM(M75:M103)</f>
        <v>410848.75</v>
      </c>
      <c r="N104" s="19">
        <f>SUM(N75:N103)</f>
        <v>1308685.8466666667</v>
      </c>
      <c r="O104" s="19">
        <f>SUM(O75:O103)</f>
        <v>3629134.456666667</v>
      </c>
      <c r="P104" s="19">
        <f>SUM(P75:P103)</f>
        <v>6663243.6233333331</v>
      </c>
      <c r="Q104" s="3">
        <f>N104+O104</f>
        <v>4937820.3033333337</v>
      </c>
    </row>
    <row r="105" spans="1:17">
      <c r="B105" s="44" t="s">
        <v>171</v>
      </c>
      <c r="C105" s="50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17">
      <c r="A106" s="1" t="s">
        <v>23</v>
      </c>
      <c r="B106" s="9" t="s">
        <v>24</v>
      </c>
      <c r="C106" s="50"/>
      <c r="D106" s="18">
        <v>0</v>
      </c>
      <c r="E106" s="18">
        <v>0</v>
      </c>
      <c r="F106" s="18">
        <v>0</v>
      </c>
      <c r="G106" s="18">
        <v>0</v>
      </c>
      <c r="H106" s="18">
        <v>2580</v>
      </c>
      <c r="I106" s="18">
        <v>0</v>
      </c>
      <c r="J106" s="18">
        <v>0</v>
      </c>
      <c r="K106" s="18">
        <v>0</v>
      </c>
      <c r="L106" s="18">
        <v>0</v>
      </c>
      <c r="M106" s="18">
        <v>0</v>
      </c>
      <c r="N106" s="18">
        <v>5000</v>
      </c>
      <c r="O106" s="18">
        <v>15000</v>
      </c>
      <c r="P106" s="18">
        <f>SUM(D106:O106)</f>
        <v>22580</v>
      </c>
    </row>
    <row r="107" spans="1:17">
      <c r="A107" s="1" t="s">
        <v>25</v>
      </c>
      <c r="B107" s="9" t="s">
        <v>26</v>
      </c>
      <c r="C107" s="50"/>
      <c r="D107" s="18">
        <v>0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18">
        <v>0</v>
      </c>
      <c r="L107" s="18"/>
      <c r="M107" s="18">
        <v>1907</v>
      </c>
      <c r="N107" s="18">
        <v>0</v>
      </c>
      <c r="O107" s="18">
        <v>6500</v>
      </c>
      <c r="P107" s="18">
        <f t="shared" ref="P107:P112" si="8">SUM(D107:O107)</f>
        <v>8407</v>
      </c>
    </row>
    <row r="108" spans="1:17" ht="12" customHeight="1">
      <c r="A108" s="1" t="s">
        <v>27</v>
      </c>
      <c r="B108" s="9" t="s">
        <v>28</v>
      </c>
      <c r="C108" s="50"/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45000</v>
      </c>
      <c r="P108" s="30">
        <f t="shared" si="8"/>
        <v>45000</v>
      </c>
    </row>
    <row r="109" spans="1:17" hidden="1">
      <c r="A109" s="1" t="s">
        <v>29</v>
      </c>
      <c r="B109" s="9" t="s">
        <v>30</v>
      </c>
      <c r="C109" s="50"/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v>0</v>
      </c>
      <c r="K109" s="18"/>
      <c r="L109" s="18"/>
      <c r="M109" s="18"/>
      <c r="N109" s="18"/>
      <c r="O109" s="18"/>
      <c r="P109" s="18">
        <f t="shared" si="8"/>
        <v>0</v>
      </c>
    </row>
    <row r="110" spans="1:17" hidden="1">
      <c r="A110" s="1" t="s">
        <v>31</v>
      </c>
      <c r="B110" s="9" t="s">
        <v>32</v>
      </c>
      <c r="C110" s="50"/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0</v>
      </c>
      <c r="J110" s="18">
        <v>0</v>
      </c>
      <c r="K110" s="18">
        <v>0</v>
      </c>
      <c r="L110" s="18">
        <v>0</v>
      </c>
      <c r="M110" s="18">
        <v>0</v>
      </c>
      <c r="N110" s="18">
        <v>0</v>
      </c>
      <c r="O110" s="18"/>
      <c r="P110" s="18">
        <f t="shared" si="8"/>
        <v>0</v>
      </c>
    </row>
    <row r="111" spans="1:17" hidden="1">
      <c r="A111" s="1" t="s">
        <v>33</v>
      </c>
      <c r="B111" s="9" t="s">
        <v>34</v>
      </c>
      <c r="C111" s="50"/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0</v>
      </c>
      <c r="J111" s="18">
        <v>0</v>
      </c>
      <c r="K111" s="18"/>
      <c r="L111" s="18"/>
      <c r="M111" s="18"/>
      <c r="N111" s="18"/>
      <c r="O111" s="18"/>
      <c r="P111" s="18">
        <f t="shared" si="8"/>
        <v>0</v>
      </c>
    </row>
    <row r="112" spans="1:17" hidden="1">
      <c r="A112" s="1" t="s">
        <v>257</v>
      </c>
      <c r="B112" s="9" t="s">
        <v>35</v>
      </c>
      <c r="C112" s="50"/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0</v>
      </c>
      <c r="K112" s="30">
        <v>0</v>
      </c>
      <c r="L112" s="30">
        <v>0</v>
      </c>
      <c r="M112" s="30">
        <v>0</v>
      </c>
      <c r="N112" s="30">
        <v>0</v>
      </c>
      <c r="O112" s="30"/>
      <c r="P112" s="30">
        <f t="shared" si="8"/>
        <v>0</v>
      </c>
    </row>
    <row r="113" spans="1:35" s="2" customFormat="1">
      <c r="B113" s="117"/>
      <c r="C113" s="51"/>
      <c r="D113" s="19">
        <f>SUM(D106:D112)</f>
        <v>0</v>
      </c>
      <c r="E113" s="19">
        <f t="shared" ref="E113:O113" si="9">SUM(E106:E112)</f>
        <v>0</v>
      </c>
      <c r="F113" s="19">
        <f t="shared" si="9"/>
        <v>0</v>
      </c>
      <c r="G113" s="19">
        <f t="shared" si="9"/>
        <v>0</v>
      </c>
      <c r="H113" s="19">
        <f>SUM(H106:H112)</f>
        <v>2580</v>
      </c>
      <c r="I113" s="19">
        <f t="shared" si="9"/>
        <v>0</v>
      </c>
      <c r="J113" s="19">
        <f t="shared" si="9"/>
        <v>0</v>
      </c>
      <c r="K113" s="19">
        <f t="shared" si="9"/>
        <v>0</v>
      </c>
      <c r="L113" s="19">
        <f>SUM(L106:L112)</f>
        <v>0</v>
      </c>
      <c r="M113" s="19">
        <f t="shared" si="9"/>
        <v>1907</v>
      </c>
      <c r="N113" s="19">
        <f t="shared" si="9"/>
        <v>5000</v>
      </c>
      <c r="O113" s="19">
        <f t="shared" si="9"/>
        <v>66500</v>
      </c>
      <c r="P113" s="19">
        <f>SUM(P106:P112)</f>
        <v>75987</v>
      </c>
      <c r="Q113" s="3">
        <f>N113+O113+O126</f>
        <v>141791.97999999998</v>
      </c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</row>
    <row r="114" spans="1:35" s="2" customFormat="1">
      <c r="B114" s="117"/>
      <c r="C114" s="51"/>
      <c r="D114" s="119"/>
      <c r="E114" s="119"/>
      <c r="F114" s="119"/>
      <c r="G114" s="119"/>
      <c r="H114" s="119"/>
      <c r="I114" s="119"/>
      <c r="J114" s="119"/>
      <c r="K114" s="119"/>
      <c r="L114" s="119"/>
      <c r="M114" s="119"/>
      <c r="N114" s="119"/>
      <c r="O114" s="119"/>
      <c r="P114" s="119"/>
      <c r="Q114" s="3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</row>
    <row r="115" spans="1:35" s="120" customFormat="1">
      <c r="B115" s="122" t="s">
        <v>254</v>
      </c>
      <c r="C115" s="121"/>
      <c r="D115" s="19">
        <f>D72+D104+D113</f>
        <v>242617.95</v>
      </c>
      <c r="E115" s="19">
        <f t="shared" ref="E115:O115" si="10">E72+E104+E113</f>
        <v>384453.85</v>
      </c>
      <c r="F115" s="19">
        <f t="shared" si="10"/>
        <v>345337.54000000004</v>
      </c>
      <c r="G115" s="19">
        <f t="shared" si="10"/>
        <v>108423.16</v>
      </c>
      <c r="H115" s="19">
        <f t="shared" si="10"/>
        <v>298424.42000000004</v>
      </c>
      <c r="I115" s="19">
        <f t="shared" si="10"/>
        <v>169179.22</v>
      </c>
      <c r="J115" s="19">
        <f t="shared" si="10"/>
        <v>219184.72999999998</v>
      </c>
      <c r="K115" s="19">
        <f t="shared" si="10"/>
        <v>367792.85</v>
      </c>
      <c r="L115" s="19">
        <f t="shared" si="10"/>
        <v>348252.22</v>
      </c>
      <c r="M115" s="19">
        <f t="shared" si="10"/>
        <v>531634.68000000005</v>
      </c>
      <c r="N115" s="19">
        <f t="shared" si="10"/>
        <v>1438665.2877777778</v>
      </c>
      <c r="O115" s="19">
        <f t="shared" si="10"/>
        <v>3889927.9244444449</v>
      </c>
      <c r="P115" s="19">
        <f>P72+P104+P113</f>
        <v>8343893.8322222214</v>
      </c>
      <c r="Q115" s="15"/>
    </row>
    <row r="116" spans="1:35" s="2" customFormat="1">
      <c r="B116" s="95"/>
      <c r="C116" s="51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3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</row>
    <row r="117" spans="1:35" s="3" customFormat="1">
      <c r="A117" s="1"/>
      <c r="B117" s="118" t="s">
        <v>172</v>
      </c>
      <c r="C117" s="50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35" s="3" customFormat="1">
      <c r="A118" s="1" t="s">
        <v>246</v>
      </c>
      <c r="B118" s="9" t="s">
        <v>216</v>
      </c>
      <c r="C118" s="50"/>
      <c r="D118" s="18">
        <v>164535.51999999999</v>
      </c>
      <c r="E118" s="18">
        <v>80919.5</v>
      </c>
      <c r="F118" s="18">
        <v>0</v>
      </c>
      <c r="G118" s="18">
        <v>0</v>
      </c>
      <c r="H118" s="18">
        <v>0</v>
      </c>
      <c r="I118" s="18">
        <v>5000</v>
      </c>
      <c r="J118" s="18">
        <v>0</v>
      </c>
      <c r="K118" s="18">
        <v>0</v>
      </c>
      <c r="L118" s="18">
        <v>7850</v>
      </c>
      <c r="M118" s="18">
        <v>0</v>
      </c>
      <c r="N118" s="18">
        <v>0</v>
      </c>
      <c r="O118" s="18">
        <v>70291.98</v>
      </c>
      <c r="P118" s="18">
        <f t="shared" ref="P118:P125" si="11">SUM(D118:O118)</f>
        <v>328597</v>
      </c>
    </row>
    <row r="119" spans="1:35">
      <c r="A119" s="1" t="s">
        <v>252</v>
      </c>
      <c r="B119" s="9" t="s">
        <v>166</v>
      </c>
      <c r="C119" s="50"/>
      <c r="D119" s="18">
        <v>0</v>
      </c>
      <c r="E119" s="18"/>
      <c r="F119" s="18">
        <v>0</v>
      </c>
      <c r="G119" s="18">
        <v>0</v>
      </c>
      <c r="H119" s="18">
        <v>0</v>
      </c>
      <c r="I119" s="18">
        <v>2200000</v>
      </c>
      <c r="J119" s="18">
        <v>0</v>
      </c>
      <c r="K119" s="18">
        <v>0</v>
      </c>
      <c r="L119" s="18">
        <v>0</v>
      </c>
      <c r="M119" s="18">
        <v>1800000</v>
      </c>
      <c r="N119" s="18">
        <v>0</v>
      </c>
      <c r="O119" s="18">
        <v>0</v>
      </c>
      <c r="P119" s="18">
        <f>SUM(D119:O119)</f>
        <v>4000000</v>
      </c>
    </row>
    <row r="120" spans="1:35">
      <c r="A120" s="1" t="s">
        <v>253</v>
      </c>
      <c r="B120" s="9" t="s">
        <v>221</v>
      </c>
      <c r="C120" s="50"/>
      <c r="D120" s="18">
        <v>636</v>
      </c>
      <c r="E120" s="18">
        <v>0</v>
      </c>
      <c r="F120" s="18">
        <v>0</v>
      </c>
      <c r="G120" s="18">
        <v>0</v>
      </c>
      <c r="H120" s="18">
        <v>0</v>
      </c>
      <c r="I120" s="18">
        <v>0</v>
      </c>
      <c r="J120" s="18">
        <v>0</v>
      </c>
      <c r="K120" s="18">
        <v>0</v>
      </c>
      <c r="L120" s="18">
        <v>0</v>
      </c>
      <c r="M120" s="18">
        <v>0</v>
      </c>
      <c r="N120" s="18">
        <v>0</v>
      </c>
      <c r="O120" s="18">
        <v>0</v>
      </c>
      <c r="P120" s="18">
        <f t="shared" si="11"/>
        <v>636</v>
      </c>
    </row>
    <row r="121" spans="1:35">
      <c r="A121" s="1" t="s">
        <v>36</v>
      </c>
      <c r="B121" s="9" t="s">
        <v>37</v>
      </c>
      <c r="C121" s="50"/>
      <c r="D121" s="18">
        <v>0</v>
      </c>
      <c r="E121" s="18">
        <v>0</v>
      </c>
      <c r="F121" s="18">
        <v>0</v>
      </c>
      <c r="G121" s="18">
        <v>0</v>
      </c>
      <c r="H121" s="18">
        <v>394.4</v>
      </c>
      <c r="I121" s="18">
        <v>308.60000000000002</v>
      </c>
      <c r="J121" s="18">
        <v>765.1</v>
      </c>
      <c r="K121" s="18">
        <v>147.4</v>
      </c>
      <c r="L121" s="18">
        <v>750.6</v>
      </c>
      <c r="M121" s="18">
        <v>637.70000000000005</v>
      </c>
      <c r="N121" s="18">
        <v>0</v>
      </c>
      <c r="O121" s="18">
        <v>0</v>
      </c>
      <c r="P121" s="18">
        <f t="shared" si="11"/>
        <v>3003.8</v>
      </c>
    </row>
    <row r="122" spans="1:35" s="3" customFormat="1">
      <c r="A122" s="1" t="s">
        <v>38</v>
      </c>
      <c r="B122" s="9" t="s">
        <v>39</v>
      </c>
      <c r="C122" s="50"/>
      <c r="D122" s="18">
        <v>0</v>
      </c>
      <c r="E122" s="18">
        <v>1289</v>
      </c>
      <c r="F122" s="18">
        <v>0</v>
      </c>
      <c r="G122" s="18">
        <v>0</v>
      </c>
      <c r="H122" s="18">
        <v>0</v>
      </c>
      <c r="I122" s="18">
        <v>0</v>
      </c>
      <c r="J122" s="18">
        <v>0</v>
      </c>
      <c r="K122" s="18">
        <v>3774</v>
      </c>
      <c r="L122" s="18">
        <v>0</v>
      </c>
      <c r="M122" s="18">
        <v>0</v>
      </c>
      <c r="N122" s="18">
        <v>0</v>
      </c>
      <c r="O122" s="18">
        <v>0</v>
      </c>
      <c r="P122" s="18">
        <f t="shared" si="11"/>
        <v>5063</v>
      </c>
    </row>
    <row r="123" spans="1:35" s="3" customFormat="1">
      <c r="A123" s="1" t="s">
        <v>40</v>
      </c>
      <c r="B123" s="9" t="s">
        <v>278</v>
      </c>
      <c r="C123" s="50"/>
      <c r="D123" s="18">
        <v>0</v>
      </c>
      <c r="E123" s="18">
        <v>0</v>
      </c>
      <c r="F123" s="18">
        <v>0</v>
      </c>
      <c r="G123" s="18">
        <v>0</v>
      </c>
      <c r="H123" s="18">
        <v>0</v>
      </c>
      <c r="I123" s="18">
        <v>0</v>
      </c>
      <c r="J123" s="18">
        <v>0</v>
      </c>
      <c r="K123" s="18">
        <v>0</v>
      </c>
      <c r="L123" s="18">
        <v>0</v>
      </c>
      <c r="M123" s="18">
        <v>0</v>
      </c>
      <c r="N123" s="18">
        <v>0</v>
      </c>
      <c r="O123" s="18">
        <v>0</v>
      </c>
      <c r="P123" s="18">
        <f t="shared" si="11"/>
        <v>0</v>
      </c>
    </row>
    <row r="124" spans="1:35" s="3" customFormat="1">
      <c r="A124" s="1" t="s">
        <v>219</v>
      </c>
      <c r="B124" s="9" t="s">
        <v>220</v>
      </c>
      <c r="C124" s="50"/>
      <c r="D124" s="18">
        <v>3096</v>
      </c>
      <c r="E124" s="18">
        <v>1100</v>
      </c>
      <c r="F124" s="18">
        <v>0</v>
      </c>
      <c r="G124" s="18">
        <v>0</v>
      </c>
      <c r="H124" s="18">
        <v>0</v>
      </c>
      <c r="I124" s="18">
        <v>0</v>
      </c>
      <c r="J124" s="18">
        <v>0</v>
      </c>
      <c r="K124" s="18">
        <v>0</v>
      </c>
      <c r="L124" s="18">
        <v>0</v>
      </c>
      <c r="M124" s="18">
        <v>0</v>
      </c>
      <c r="N124" s="18">
        <v>0</v>
      </c>
      <c r="O124" s="18">
        <v>0</v>
      </c>
      <c r="P124" s="18">
        <f t="shared" si="11"/>
        <v>4196</v>
      </c>
    </row>
    <row r="125" spans="1:35" s="3" customFormat="1">
      <c r="A125" s="1" t="s">
        <v>222</v>
      </c>
      <c r="B125" s="9" t="s">
        <v>168</v>
      </c>
      <c r="C125" s="50"/>
      <c r="D125" s="30">
        <v>60</v>
      </c>
      <c r="E125" s="30">
        <v>186.2</v>
      </c>
      <c r="F125" s="30">
        <v>0</v>
      </c>
      <c r="G125" s="30">
        <v>0</v>
      </c>
      <c r="H125" s="30">
        <v>167.4</v>
      </c>
      <c r="I125" s="30">
        <v>0</v>
      </c>
      <c r="J125" s="30">
        <v>0</v>
      </c>
      <c r="K125" s="30">
        <v>0</v>
      </c>
      <c r="L125" s="30">
        <v>0</v>
      </c>
      <c r="M125" s="30">
        <v>0</v>
      </c>
      <c r="N125" s="30">
        <v>0</v>
      </c>
      <c r="O125" s="30">
        <v>0</v>
      </c>
      <c r="P125" s="30">
        <f t="shared" si="11"/>
        <v>413.6</v>
      </c>
    </row>
    <row r="126" spans="1:35" s="49" customFormat="1">
      <c r="A126" s="2"/>
      <c r="B126" s="10"/>
      <c r="C126" s="51"/>
      <c r="D126" s="19">
        <f>SUM(D118:D125)</f>
        <v>168327.52</v>
      </c>
      <c r="E126" s="19">
        <f t="shared" ref="E126:O126" si="12">SUM(E118:E125)</f>
        <v>83494.7</v>
      </c>
      <c r="F126" s="19">
        <f t="shared" si="12"/>
        <v>0</v>
      </c>
      <c r="G126" s="19">
        <f t="shared" si="12"/>
        <v>0</v>
      </c>
      <c r="H126" s="19">
        <f t="shared" si="12"/>
        <v>561.79999999999995</v>
      </c>
      <c r="I126" s="19">
        <f t="shared" si="12"/>
        <v>2205308.6</v>
      </c>
      <c r="J126" s="19">
        <f t="shared" si="12"/>
        <v>765.1</v>
      </c>
      <c r="K126" s="19">
        <f t="shared" si="12"/>
        <v>3921.4</v>
      </c>
      <c r="L126" s="19">
        <f t="shared" si="12"/>
        <v>8600.6</v>
      </c>
      <c r="M126" s="19">
        <f t="shared" si="12"/>
        <v>1800637.7</v>
      </c>
      <c r="N126" s="19">
        <f t="shared" si="12"/>
        <v>0</v>
      </c>
      <c r="O126" s="19">
        <f t="shared" si="12"/>
        <v>70291.98</v>
      </c>
      <c r="P126" s="19">
        <f>SUM(P118:P125)</f>
        <v>4341909.3999999994</v>
      </c>
      <c r="Q126" s="3"/>
    </row>
    <row r="127" spans="1:35" s="3" customFormat="1">
      <c r="A127" s="1"/>
      <c r="B127" s="9"/>
      <c r="C127" s="5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</row>
    <row r="128" spans="1:35" s="49" customFormat="1">
      <c r="A128" s="2"/>
      <c r="B128" s="115" t="s">
        <v>196</v>
      </c>
      <c r="C128" s="51"/>
      <c r="D128" s="19">
        <f>D115+D126</f>
        <v>410945.47</v>
      </c>
      <c r="E128" s="19">
        <f t="shared" ref="E128:O128" si="13">E115+E126</f>
        <v>467948.55</v>
      </c>
      <c r="F128" s="19">
        <f t="shared" si="13"/>
        <v>345337.54000000004</v>
      </c>
      <c r="G128" s="19">
        <f t="shared" si="13"/>
        <v>108423.16</v>
      </c>
      <c r="H128" s="19">
        <f t="shared" si="13"/>
        <v>298986.22000000003</v>
      </c>
      <c r="I128" s="19">
        <f t="shared" si="13"/>
        <v>2374487.8200000003</v>
      </c>
      <c r="J128" s="19">
        <f t="shared" si="13"/>
        <v>219949.83</v>
      </c>
      <c r="K128" s="19">
        <f t="shared" si="13"/>
        <v>371714.25</v>
      </c>
      <c r="L128" s="19">
        <f t="shared" si="13"/>
        <v>356852.81999999995</v>
      </c>
      <c r="M128" s="19">
        <f t="shared" si="13"/>
        <v>2332272.38</v>
      </c>
      <c r="N128" s="19">
        <f>N115+N126</f>
        <v>1438665.2877777778</v>
      </c>
      <c r="O128" s="19">
        <f t="shared" si="13"/>
        <v>3960219.9044444449</v>
      </c>
      <c r="P128" s="19">
        <f>P115+P126</f>
        <v>12685803.232222222</v>
      </c>
      <c r="Q128" s="49">
        <f>N128-N27-N31-N32-N33-N34</f>
        <v>1341622.3877777779</v>
      </c>
      <c r="R128" s="49">
        <f>O128-O27</f>
        <v>3889504.4544444447</v>
      </c>
    </row>
    <row r="129" spans="1:17" s="3" customFormat="1">
      <c r="A129" s="1"/>
      <c r="B129" s="26"/>
      <c r="C129" s="50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1:17" s="3" customFormat="1">
      <c r="A130" s="1"/>
      <c r="B130" s="44" t="s">
        <v>255</v>
      </c>
      <c r="C130" s="50"/>
      <c r="D130" s="18"/>
      <c r="E130" s="18"/>
      <c r="F130" s="18"/>
      <c r="G130" s="18"/>
      <c r="H130" s="21"/>
      <c r="I130" s="21"/>
      <c r="J130" s="21"/>
      <c r="K130" s="21"/>
      <c r="L130" s="21"/>
      <c r="M130" s="18"/>
      <c r="N130" s="18"/>
      <c r="O130" s="18"/>
      <c r="P130" s="18"/>
    </row>
    <row r="131" spans="1:17" s="3" customFormat="1">
      <c r="A131" s="1"/>
      <c r="B131" s="9" t="s">
        <v>224</v>
      </c>
      <c r="C131" s="50"/>
      <c r="D131" s="18">
        <v>-3200</v>
      </c>
      <c r="E131" s="18">
        <v>-4000</v>
      </c>
      <c r="F131" s="18">
        <v>-800</v>
      </c>
      <c r="G131" s="18">
        <v>0</v>
      </c>
      <c r="H131" s="18">
        <v>0</v>
      </c>
      <c r="I131" s="18">
        <v>800</v>
      </c>
      <c r="J131" s="18">
        <v>7200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18">
        <f t="shared" ref="P131:P138" si="14">SUM(D131:O131)</f>
        <v>0</v>
      </c>
    </row>
    <row r="132" spans="1:17" s="3" customFormat="1">
      <c r="A132" s="1"/>
      <c r="B132" s="9" t="s">
        <v>226</v>
      </c>
      <c r="C132" s="50"/>
      <c r="D132" s="18">
        <v>0</v>
      </c>
      <c r="E132" s="18">
        <v>84688</v>
      </c>
      <c r="F132" s="18">
        <v>601.20000000000005</v>
      </c>
      <c r="G132" s="18">
        <v>2497.2600000000002</v>
      </c>
      <c r="H132" s="18">
        <v>48691.750000000007</v>
      </c>
      <c r="I132" s="18">
        <v>1400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f>SUM(D132:O132)</f>
        <v>137878.21</v>
      </c>
    </row>
    <row r="133" spans="1:17" s="3" customFormat="1">
      <c r="A133" s="1"/>
      <c r="B133" s="9" t="s">
        <v>245</v>
      </c>
      <c r="C133" s="50"/>
      <c r="D133" s="18">
        <v>0</v>
      </c>
      <c r="E133" s="18">
        <v>0</v>
      </c>
      <c r="F133" s="18">
        <v>0</v>
      </c>
      <c r="G133" s="18">
        <v>0</v>
      </c>
      <c r="H133" s="18">
        <v>0</v>
      </c>
      <c r="I133" s="18">
        <v>0</v>
      </c>
      <c r="J133" s="18">
        <v>263855.2</v>
      </c>
      <c r="K133" s="18">
        <v>0</v>
      </c>
      <c r="L133" s="18">
        <v>0</v>
      </c>
      <c r="M133" s="18">
        <v>0</v>
      </c>
      <c r="N133" s="18">
        <v>0</v>
      </c>
      <c r="O133" s="18">
        <v>0</v>
      </c>
      <c r="P133" s="18">
        <f t="shared" si="14"/>
        <v>263855.2</v>
      </c>
    </row>
    <row r="134" spans="1:17" s="3" customFormat="1">
      <c r="A134" s="1"/>
      <c r="B134" s="9" t="s">
        <v>241</v>
      </c>
      <c r="C134" s="50"/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</v>
      </c>
      <c r="J134" s="18">
        <v>378095.97</v>
      </c>
      <c r="K134" s="18">
        <v>0</v>
      </c>
      <c r="L134" s="18">
        <v>0</v>
      </c>
      <c r="M134" s="18">
        <v>0</v>
      </c>
      <c r="N134" s="18">
        <v>0</v>
      </c>
      <c r="O134" s="18">
        <v>0</v>
      </c>
      <c r="P134" s="18">
        <f t="shared" si="14"/>
        <v>378095.97</v>
      </c>
    </row>
    <row r="135" spans="1:17" s="3" customFormat="1">
      <c r="A135" s="1"/>
      <c r="B135" s="9" t="s">
        <v>242</v>
      </c>
      <c r="C135" s="50"/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564234.63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f t="shared" si="14"/>
        <v>564234.63</v>
      </c>
    </row>
    <row r="136" spans="1:17" s="3" customFormat="1">
      <c r="A136" s="1"/>
      <c r="B136" s="9" t="s">
        <v>243</v>
      </c>
      <c r="C136" s="50"/>
      <c r="D136" s="18">
        <v>0</v>
      </c>
      <c r="E136" s="18">
        <v>0</v>
      </c>
      <c r="F136" s="18">
        <v>0</v>
      </c>
      <c r="G136" s="18">
        <v>0</v>
      </c>
      <c r="H136" s="18">
        <v>0</v>
      </c>
      <c r="I136" s="18">
        <v>0</v>
      </c>
      <c r="J136" s="18">
        <v>477743</v>
      </c>
      <c r="K136" s="18">
        <v>0</v>
      </c>
      <c r="L136" s="18">
        <v>0</v>
      </c>
      <c r="M136" s="18">
        <v>0</v>
      </c>
      <c r="N136" s="18">
        <v>0</v>
      </c>
      <c r="O136" s="18">
        <v>0</v>
      </c>
      <c r="P136" s="18">
        <f t="shared" si="14"/>
        <v>477743</v>
      </c>
    </row>
    <row r="137" spans="1:17" s="3" customFormat="1">
      <c r="A137" s="1"/>
      <c r="B137" s="9" t="s">
        <v>203</v>
      </c>
      <c r="C137" s="50"/>
      <c r="D137" s="18">
        <v>103485</v>
      </c>
      <c r="E137" s="18">
        <v>0</v>
      </c>
      <c r="F137" s="18">
        <v>103485</v>
      </c>
      <c r="G137" s="18">
        <v>0</v>
      </c>
      <c r="H137" s="21">
        <v>-42024.56</v>
      </c>
      <c r="I137" s="21">
        <v>103485</v>
      </c>
      <c r="J137" s="21">
        <v>0</v>
      </c>
      <c r="K137" s="21">
        <v>0</v>
      </c>
      <c r="L137" s="21">
        <v>103485</v>
      </c>
      <c r="M137" s="18">
        <v>0</v>
      </c>
      <c r="N137" s="18">
        <v>0</v>
      </c>
      <c r="O137" s="18">
        <v>0</v>
      </c>
      <c r="P137" s="18">
        <f t="shared" si="14"/>
        <v>371915.44</v>
      </c>
    </row>
    <row r="138" spans="1:17" s="3" customFormat="1">
      <c r="A138" s="1"/>
      <c r="B138" s="9" t="s">
        <v>279</v>
      </c>
      <c r="C138" s="50"/>
      <c r="D138" s="20"/>
      <c r="E138" s="20"/>
      <c r="F138" s="20"/>
      <c r="G138" s="20"/>
      <c r="H138" s="29"/>
      <c r="I138" s="29"/>
      <c r="J138" s="29"/>
      <c r="K138" s="29"/>
      <c r="L138" s="29">
        <v>0</v>
      </c>
      <c r="M138" s="20">
        <v>42024.56</v>
      </c>
      <c r="N138" s="20">
        <v>0</v>
      </c>
      <c r="O138" s="20">
        <v>0</v>
      </c>
      <c r="P138" s="20">
        <f t="shared" si="14"/>
        <v>42024.56</v>
      </c>
    </row>
    <row r="139" spans="1:17" s="3" customFormat="1">
      <c r="A139" s="1"/>
      <c r="B139" s="26" t="s">
        <v>227</v>
      </c>
      <c r="C139" s="50"/>
      <c r="D139" s="18">
        <f>SUM(D131:D138)</f>
        <v>100285</v>
      </c>
      <c r="E139" s="18">
        <f>SUM(E131:E138)</f>
        <v>80688</v>
      </c>
      <c r="F139" s="18">
        <f>SUM(F131:F138)</f>
        <v>103286.2</v>
      </c>
      <c r="G139" s="18">
        <f>SUM(G131:G138)</f>
        <v>2497.2600000000002</v>
      </c>
      <c r="H139" s="18">
        <f>SUM(H131:H138)</f>
        <v>6667.1900000000096</v>
      </c>
      <c r="I139" s="18">
        <f>SUM(I131:I138)</f>
        <v>105685</v>
      </c>
      <c r="J139" s="18">
        <f>SUM(J131:J138)</f>
        <v>1691128.7999999998</v>
      </c>
      <c r="K139" s="18">
        <f>SUM(K131:K138)</f>
        <v>0</v>
      </c>
      <c r="L139" s="18">
        <f>SUM(L131:L138)</f>
        <v>103485</v>
      </c>
      <c r="M139" s="18">
        <f>SUM(M131:M138)</f>
        <v>42024.56</v>
      </c>
      <c r="N139" s="18">
        <f>SUM(N131:N138)</f>
        <v>0</v>
      </c>
      <c r="O139" s="18">
        <f>SUM(O131:O138)</f>
        <v>0</v>
      </c>
      <c r="P139" s="18">
        <f>SUM(P131:P138)</f>
        <v>2235747.0100000002</v>
      </c>
      <c r="Q139" s="3">
        <f>M139+L126</f>
        <v>50625.159999999996</v>
      </c>
    </row>
    <row r="140" spans="1:17" s="3" customFormat="1">
      <c r="A140" s="1"/>
      <c r="B140" s="26"/>
      <c r="C140" s="50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7" s="49" customFormat="1">
      <c r="A141" s="2"/>
      <c r="B141" s="115" t="s">
        <v>228</v>
      </c>
      <c r="C141" s="51"/>
      <c r="D141" s="19">
        <f>D128+D139</f>
        <v>511230.47</v>
      </c>
      <c r="E141" s="19">
        <f>E128+E139</f>
        <v>548636.55000000005</v>
      </c>
      <c r="F141" s="19">
        <f>F128+F139</f>
        <v>448623.74000000005</v>
      </c>
      <c r="G141" s="19">
        <f>G128+G139</f>
        <v>110920.42</v>
      </c>
      <c r="H141" s="19">
        <f>H128+H139</f>
        <v>305653.41000000003</v>
      </c>
      <c r="I141" s="19">
        <f>I128+I139</f>
        <v>2480172.8200000003</v>
      </c>
      <c r="J141" s="19">
        <f>J128+J139</f>
        <v>1911078.63</v>
      </c>
      <c r="K141" s="19">
        <f>K128+K139</f>
        <v>371714.25</v>
      </c>
      <c r="L141" s="19">
        <f>L128+L139</f>
        <v>460337.81999999995</v>
      </c>
      <c r="M141" s="19">
        <f>M128+M139</f>
        <v>2374296.94</v>
      </c>
      <c r="N141" s="19">
        <f>N128+N139</f>
        <v>1438665.2877777778</v>
      </c>
      <c r="O141" s="19">
        <f>O128+O139</f>
        <v>3960219.9044444449</v>
      </c>
      <c r="P141" s="19">
        <f>P128+P139</f>
        <v>14921550.242222222</v>
      </c>
    </row>
    <row r="142" spans="1:17" s="3" customFormat="1">
      <c r="A142" s="1"/>
      <c r="B142" s="9"/>
      <c r="C142" s="50"/>
      <c r="D142" s="20"/>
      <c r="E142" s="20"/>
      <c r="F142" s="20"/>
      <c r="G142" s="20"/>
      <c r="H142" s="29"/>
      <c r="I142" s="29"/>
      <c r="J142" s="29"/>
      <c r="K142" s="29"/>
      <c r="L142" s="29"/>
      <c r="M142" s="20"/>
      <c r="N142" s="20"/>
      <c r="O142" s="20"/>
      <c r="P142" s="20">
        <f>SUM(D142:O142)</f>
        <v>0</v>
      </c>
    </row>
    <row r="143" spans="1:17" s="3" customFormat="1">
      <c r="A143" s="1"/>
      <c r="B143" s="26" t="s">
        <v>187</v>
      </c>
      <c r="C143" s="50"/>
      <c r="D143" s="18">
        <f>D7+D20+D23-D141</f>
        <v>-1248258.82</v>
      </c>
      <c r="E143" s="18">
        <f>E7+E20+E23-E141</f>
        <v>941207.12999999989</v>
      </c>
      <c r="F143" s="18">
        <f>F7+F20+F23-F141</f>
        <v>492683.38999999984</v>
      </c>
      <c r="G143" s="18">
        <f>G7+G20+G23-G141</f>
        <v>3194962.9699999997</v>
      </c>
      <c r="H143" s="18">
        <f>H7+H20+H23-H141</f>
        <v>2902509.5599999996</v>
      </c>
      <c r="I143" s="18">
        <f>I7+I20+I23-I141</f>
        <v>422336.73999999929</v>
      </c>
      <c r="J143" s="18">
        <f>J7+J20+J23-J141</f>
        <v>355543.1099999994</v>
      </c>
      <c r="K143" s="18">
        <f>K7+K20+K23-K141</f>
        <v>983828.8599999994</v>
      </c>
      <c r="L143" s="18">
        <f>L7+L20+L23-L141</f>
        <v>529491.03999999946</v>
      </c>
      <c r="M143" s="18">
        <f>M7+M20+M23-M141</f>
        <v>261794.09999999963</v>
      </c>
      <c r="N143" s="18">
        <f>N7+N20+N23-N141</f>
        <v>823128.81222222187</v>
      </c>
      <c r="O143" s="124">
        <f>O7+O20+O23-O141</f>
        <v>-2137091.0922222231</v>
      </c>
      <c r="P143" s="18">
        <f>P7+P20+P23-P141</f>
        <v>-2137091.0922222212</v>
      </c>
    </row>
    <row r="144" spans="1:17" s="3" customFormat="1">
      <c r="A144" s="1"/>
      <c r="B144" s="9"/>
      <c r="C144" s="50"/>
      <c r="D144" s="18"/>
      <c r="E144" s="18"/>
      <c r="F144" s="18"/>
      <c r="G144" s="18"/>
      <c r="H144" s="21"/>
      <c r="I144" s="21"/>
      <c r="J144" s="21"/>
      <c r="K144" s="21"/>
      <c r="L144" s="21"/>
      <c r="M144" s="18"/>
      <c r="N144" s="18"/>
      <c r="O144" s="18"/>
      <c r="P144" s="18"/>
    </row>
    <row r="145" spans="1:16" s="3" customFormat="1">
      <c r="A145" s="1"/>
      <c r="B145" s="31" t="s">
        <v>189</v>
      </c>
      <c r="C145" s="54"/>
      <c r="D145" s="33"/>
      <c r="E145" s="33"/>
      <c r="F145" s="33"/>
      <c r="G145" s="33"/>
      <c r="H145" s="34"/>
      <c r="I145" s="34"/>
      <c r="J145" s="34"/>
      <c r="K145" s="34"/>
      <c r="L145" s="34"/>
      <c r="M145" s="33"/>
      <c r="N145" s="33"/>
      <c r="O145" s="33"/>
      <c r="P145" s="33"/>
    </row>
    <row r="146" spans="1:16" s="3" customFormat="1">
      <c r="A146" s="1"/>
      <c r="B146" s="32" t="s">
        <v>159</v>
      </c>
      <c r="C146" s="54"/>
      <c r="D146" s="33">
        <f>'[1]CIMB Cash Flow'!$O$159</f>
        <v>1916268.3399999994</v>
      </c>
      <c r="E146" s="33">
        <f>D169</f>
        <v>1906385.7299999993</v>
      </c>
      <c r="F146" s="33">
        <f t="shared" ref="F146:N146" si="15">E169</f>
        <v>-295995.99000000046</v>
      </c>
      <c r="G146" s="33">
        <f t="shared" si="15"/>
        <v>-657596.00000000047</v>
      </c>
      <c r="H146" s="33">
        <f t="shared" si="15"/>
        <v>334718.24999999953</v>
      </c>
      <c r="I146" s="33">
        <f t="shared" si="15"/>
        <v>312220.74999999953</v>
      </c>
      <c r="J146" s="33">
        <f t="shared" si="15"/>
        <v>-208238.30000000045</v>
      </c>
      <c r="K146" s="33">
        <f t="shared" si="15"/>
        <v>833242.49999999953</v>
      </c>
      <c r="L146" s="33">
        <f t="shared" si="15"/>
        <v>127122.49999999953</v>
      </c>
      <c r="M146" s="33">
        <f t="shared" si="15"/>
        <v>95782.389999999534</v>
      </c>
      <c r="N146" s="33">
        <f t="shared" si="15"/>
        <v>92538.389999999548</v>
      </c>
      <c r="O146" s="33">
        <f>N169</f>
        <v>43547.679999999549</v>
      </c>
      <c r="P146" s="33">
        <f>D146</f>
        <v>1916268.3399999994</v>
      </c>
    </row>
    <row r="147" spans="1:16" s="3" customFormat="1">
      <c r="A147" s="1"/>
      <c r="B147" s="35"/>
      <c r="C147" s="54"/>
      <c r="D147" s="33"/>
      <c r="E147" s="33"/>
      <c r="F147" s="33"/>
      <c r="G147" s="33"/>
      <c r="H147" s="34"/>
      <c r="I147" s="34"/>
      <c r="J147" s="34"/>
      <c r="K147" s="34"/>
      <c r="L147" s="34"/>
      <c r="M147" s="33"/>
      <c r="N147" s="33"/>
      <c r="O147" s="33"/>
      <c r="P147" s="33"/>
    </row>
    <row r="148" spans="1:16">
      <c r="B148" s="32" t="s">
        <v>190</v>
      </c>
      <c r="C148" s="54"/>
      <c r="D148" s="33">
        <v>0</v>
      </c>
      <c r="E148" s="33">
        <v>1200000</v>
      </c>
      <c r="F148" s="33">
        <v>0</v>
      </c>
      <c r="G148" s="33">
        <v>0</v>
      </c>
      <c r="H148" s="36">
        <v>0</v>
      </c>
      <c r="I148" s="36">
        <v>0</v>
      </c>
      <c r="J148" s="36">
        <v>1050000</v>
      </c>
      <c r="K148" s="36">
        <v>0</v>
      </c>
      <c r="L148" s="36"/>
      <c r="M148" s="36">
        <v>200000</v>
      </c>
      <c r="N148" s="36">
        <v>0</v>
      </c>
      <c r="O148" s="33">
        <v>0</v>
      </c>
      <c r="P148" s="33">
        <f>SUM(D148:O148)</f>
        <v>2450000</v>
      </c>
    </row>
    <row r="149" spans="1:16">
      <c r="B149" s="32" t="s">
        <v>193</v>
      </c>
      <c r="C149" s="54"/>
      <c r="D149" s="33">
        <v>30000</v>
      </c>
      <c r="E149" s="33">
        <v>0</v>
      </c>
      <c r="F149" s="33">
        <v>0</v>
      </c>
      <c r="G149" s="33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3">
        <v>0</v>
      </c>
      <c r="P149" s="33">
        <f>SUM(D149:O149)</f>
        <v>30000</v>
      </c>
    </row>
    <row r="150" spans="1:16">
      <c r="B150" s="32" t="s">
        <v>160</v>
      </c>
      <c r="C150" s="54"/>
      <c r="D150" s="33">
        <v>1000000</v>
      </c>
      <c r="E150" s="33">
        <v>0</v>
      </c>
      <c r="F150" s="33">
        <v>0</v>
      </c>
      <c r="G150" s="33">
        <v>1000000</v>
      </c>
      <c r="H150" s="36">
        <v>0</v>
      </c>
      <c r="I150" s="36"/>
      <c r="J150" s="36">
        <v>0</v>
      </c>
      <c r="K150" s="36">
        <v>200000</v>
      </c>
      <c r="L150" s="36">
        <v>0</v>
      </c>
      <c r="M150" s="36">
        <v>0</v>
      </c>
      <c r="N150" s="36"/>
      <c r="O150" s="33">
        <v>100000</v>
      </c>
      <c r="P150" s="33">
        <f>SUM(D150:O150)</f>
        <v>2300000</v>
      </c>
    </row>
    <row r="151" spans="1:16">
      <c r="B151" s="32"/>
      <c r="C151" s="54"/>
      <c r="D151" s="33"/>
      <c r="E151" s="33"/>
      <c r="F151" s="33"/>
      <c r="G151" s="33"/>
      <c r="H151" s="36"/>
      <c r="I151" s="36"/>
      <c r="J151" s="36"/>
      <c r="K151" s="36"/>
      <c r="L151" s="36"/>
      <c r="M151" s="36"/>
      <c r="N151" s="36"/>
      <c r="O151" s="33"/>
      <c r="P151" s="33"/>
    </row>
    <row r="152" spans="1:16">
      <c r="B152" s="32" t="s">
        <v>174</v>
      </c>
      <c r="C152" s="54"/>
      <c r="D152" s="33"/>
      <c r="E152" s="33"/>
      <c r="F152" s="33"/>
      <c r="G152" s="33"/>
      <c r="H152" s="36"/>
      <c r="I152" s="36"/>
      <c r="J152" s="36"/>
      <c r="K152" s="36"/>
      <c r="L152" s="36"/>
      <c r="M152" s="36"/>
      <c r="N152" s="36"/>
      <c r="O152" s="33"/>
      <c r="P152" s="33">
        <f t="shared" ref="P152:P155" si="16">SUM(D152:O152)</f>
        <v>0</v>
      </c>
    </row>
    <row r="153" spans="1:16" s="3" customFormat="1">
      <c r="A153" s="1"/>
      <c r="B153" s="32" t="s">
        <v>161</v>
      </c>
      <c r="C153" s="54"/>
      <c r="D153" s="33">
        <v>0</v>
      </c>
      <c r="E153" s="33">
        <v>2000000</v>
      </c>
      <c r="F153" s="33">
        <v>0</v>
      </c>
      <c r="G153" s="33">
        <v>0</v>
      </c>
      <c r="H153" s="34">
        <v>0</v>
      </c>
      <c r="I153" s="34">
        <v>300000</v>
      </c>
      <c r="J153" s="34">
        <v>0</v>
      </c>
      <c r="K153" s="34">
        <v>0</v>
      </c>
      <c r="L153" s="34">
        <v>0</v>
      </c>
      <c r="M153" s="33">
        <v>200000</v>
      </c>
      <c r="N153" s="33">
        <v>0</v>
      </c>
      <c r="O153" s="33">
        <v>0</v>
      </c>
      <c r="P153" s="33">
        <f t="shared" si="16"/>
        <v>2500000</v>
      </c>
    </row>
    <row r="154" spans="1:16" s="3" customFormat="1">
      <c r="A154" s="1" t="s">
        <v>165</v>
      </c>
      <c r="B154" s="32" t="s">
        <v>260</v>
      </c>
      <c r="C154" s="54"/>
      <c r="D154" s="33">
        <v>0</v>
      </c>
      <c r="E154" s="33">
        <v>0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900000</v>
      </c>
      <c r="L154" s="34">
        <v>0</v>
      </c>
      <c r="M154" s="33">
        <v>0</v>
      </c>
      <c r="N154" s="33">
        <v>0</v>
      </c>
      <c r="O154" s="33">
        <v>0</v>
      </c>
      <c r="P154" s="33">
        <f t="shared" si="16"/>
        <v>900000</v>
      </c>
    </row>
    <row r="155" spans="1:16" s="3" customFormat="1">
      <c r="A155" s="1"/>
      <c r="B155" s="32"/>
      <c r="C155" s="54"/>
      <c r="D155" s="33"/>
      <c r="E155" s="33"/>
      <c r="F155" s="33"/>
      <c r="G155" s="33"/>
      <c r="H155" s="34"/>
      <c r="I155" s="34"/>
      <c r="J155" s="34"/>
      <c r="K155" s="34"/>
      <c r="L155" s="34"/>
      <c r="M155" s="33"/>
      <c r="N155" s="33"/>
      <c r="O155" s="33"/>
      <c r="P155" s="33">
        <f t="shared" si="16"/>
        <v>0</v>
      </c>
    </row>
    <row r="156" spans="1:16" s="3" customFormat="1">
      <c r="A156" s="1"/>
      <c r="B156" s="31" t="s">
        <v>175</v>
      </c>
      <c r="C156" s="54"/>
      <c r="D156" s="33"/>
      <c r="E156" s="33"/>
      <c r="F156" s="33"/>
      <c r="G156" s="33"/>
      <c r="H156" s="34"/>
      <c r="I156" s="34"/>
      <c r="J156" s="34"/>
      <c r="K156" s="34"/>
      <c r="L156" s="34"/>
      <c r="M156" s="33"/>
      <c r="N156" s="33"/>
      <c r="O156" s="33"/>
      <c r="P156" s="33">
        <f>SUM(D156:O156)</f>
        <v>0</v>
      </c>
    </row>
    <row r="157" spans="1:16" s="3" customFormat="1">
      <c r="A157" s="1"/>
      <c r="B157" s="32" t="s">
        <v>239</v>
      </c>
      <c r="C157" s="54"/>
      <c r="D157" s="33">
        <v>0</v>
      </c>
      <c r="E157" s="33">
        <f>350030+190</f>
        <v>350220</v>
      </c>
      <c r="F157" s="116">
        <v>0.01</v>
      </c>
      <c r="G157" s="33">
        <v>0</v>
      </c>
      <c r="H157" s="34">
        <v>0</v>
      </c>
      <c r="I157" s="34">
        <v>197909.05</v>
      </c>
      <c r="J157" s="34">
        <v>0</v>
      </c>
      <c r="K157" s="34">
        <v>0</v>
      </c>
      <c r="L157" s="34">
        <v>0</v>
      </c>
      <c r="M157" s="34">
        <v>0</v>
      </c>
      <c r="N157" s="34"/>
      <c r="O157" s="34">
        <v>0</v>
      </c>
      <c r="P157" s="33">
        <f>SUM(D157:O157)</f>
        <v>548129.06000000006</v>
      </c>
    </row>
    <row r="158" spans="1:16" s="3" customFormat="1">
      <c r="A158" s="1"/>
      <c r="B158" s="32" t="s">
        <v>240</v>
      </c>
      <c r="C158" s="54"/>
      <c r="D158" s="33">
        <v>0</v>
      </c>
      <c r="E158" s="33">
        <v>0</v>
      </c>
      <c r="F158" s="116">
        <v>0</v>
      </c>
      <c r="G158" s="33">
        <v>0</v>
      </c>
      <c r="H158" s="34">
        <v>0</v>
      </c>
      <c r="I158" s="34">
        <v>19200</v>
      </c>
      <c r="J158" s="34">
        <v>4361.2</v>
      </c>
      <c r="K158" s="34">
        <v>850</v>
      </c>
      <c r="L158" s="34">
        <v>0</v>
      </c>
      <c r="M158" s="34">
        <v>0</v>
      </c>
      <c r="N158" s="34">
        <v>0</v>
      </c>
      <c r="O158" s="34">
        <v>0</v>
      </c>
      <c r="P158" s="33">
        <f>SUM(D158:O158)</f>
        <v>24411.200000000001</v>
      </c>
    </row>
    <row r="159" spans="1:16" s="3" customFormat="1" hidden="1">
      <c r="A159" s="1"/>
      <c r="B159" s="32" t="s">
        <v>213</v>
      </c>
      <c r="C159" s="54"/>
      <c r="D159" s="33">
        <v>0</v>
      </c>
      <c r="E159" s="33">
        <v>0</v>
      </c>
      <c r="F159" s="33">
        <v>0</v>
      </c>
      <c r="G159" s="33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3">
        <f t="shared" ref="P159:P166" si="17">SUM(D159:O159)</f>
        <v>0</v>
      </c>
    </row>
    <row r="160" spans="1:16" s="3" customFormat="1">
      <c r="A160" s="1"/>
      <c r="B160" s="32" t="s">
        <v>218</v>
      </c>
      <c r="C160" s="54"/>
      <c r="D160" s="33">
        <v>89799.66</v>
      </c>
      <c r="E160" s="33">
        <v>89004.4</v>
      </c>
      <c r="F160" s="33">
        <v>0</v>
      </c>
      <c r="G160" s="33">
        <v>0</v>
      </c>
      <c r="H160" s="34">
        <v>20877.5</v>
      </c>
      <c r="I160" s="34">
        <v>0</v>
      </c>
      <c r="J160" s="34">
        <v>0</v>
      </c>
      <c r="K160" s="34">
        <v>0</v>
      </c>
      <c r="L160" s="34">
        <v>0</v>
      </c>
      <c r="M160" s="34">
        <v>0</v>
      </c>
      <c r="N160" s="34">
        <v>0</v>
      </c>
      <c r="O160" s="34">
        <v>0</v>
      </c>
      <c r="P160" s="33">
        <f t="shared" si="17"/>
        <v>199681.56</v>
      </c>
    </row>
    <row r="161" spans="1:16" s="3" customFormat="1">
      <c r="A161" s="1"/>
      <c r="B161" s="114" t="s">
        <v>235</v>
      </c>
      <c r="C161" s="54"/>
      <c r="D161" s="33">
        <v>0</v>
      </c>
      <c r="E161" s="33">
        <v>0</v>
      </c>
      <c r="F161" s="33">
        <v>360000</v>
      </c>
      <c r="G161" s="33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0</v>
      </c>
      <c r="M161" s="34">
        <v>0</v>
      </c>
      <c r="N161" s="34">
        <v>0</v>
      </c>
      <c r="O161" s="34">
        <v>0</v>
      </c>
      <c r="P161" s="33">
        <f t="shared" si="17"/>
        <v>360000</v>
      </c>
    </row>
    <row r="162" spans="1:16" s="3" customFormat="1">
      <c r="A162" s="1" t="s">
        <v>165</v>
      </c>
      <c r="B162" s="32" t="s">
        <v>214</v>
      </c>
      <c r="C162" s="54"/>
      <c r="D162" s="33">
        <v>774745.8</v>
      </c>
      <c r="E162" s="33">
        <v>251793.75</v>
      </c>
      <c r="F162" s="33">
        <v>800</v>
      </c>
      <c r="G162" s="33">
        <v>0</v>
      </c>
      <c r="H162" s="34">
        <v>0</v>
      </c>
      <c r="I162" s="34">
        <v>0</v>
      </c>
      <c r="J162" s="34">
        <v>0</v>
      </c>
      <c r="K162" s="34">
        <v>2430</v>
      </c>
      <c r="L162" s="34">
        <v>5700</v>
      </c>
      <c r="M162" s="34">
        <v>0</v>
      </c>
      <c r="N162" s="34">
        <v>0</v>
      </c>
      <c r="O162" s="34">
        <v>0</v>
      </c>
      <c r="P162" s="33">
        <f t="shared" si="17"/>
        <v>1035469.55</v>
      </c>
    </row>
    <row r="163" spans="1:16" s="3" customFormat="1">
      <c r="A163" s="1"/>
      <c r="B163" s="32" t="s">
        <v>215</v>
      </c>
      <c r="C163" s="54"/>
      <c r="D163" s="33">
        <v>0</v>
      </c>
      <c r="E163" s="33">
        <v>700000</v>
      </c>
      <c r="F163" s="33">
        <v>0</v>
      </c>
      <c r="G163" s="33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0</v>
      </c>
      <c r="M163" s="34">
        <v>0</v>
      </c>
      <c r="N163" s="34">
        <v>0</v>
      </c>
      <c r="O163" s="34">
        <v>0</v>
      </c>
      <c r="P163" s="33">
        <f t="shared" si="17"/>
        <v>700000</v>
      </c>
    </row>
    <row r="164" spans="1:16" s="3" customFormat="1">
      <c r="A164" s="1"/>
      <c r="B164" s="32" t="s">
        <v>199</v>
      </c>
      <c r="C164" s="54"/>
      <c r="D164" s="33">
        <v>-730.55</v>
      </c>
      <c r="E164" s="33">
        <v>2253.5700000000002</v>
      </c>
      <c r="F164" s="33">
        <v>0</v>
      </c>
      <c r="G164" s="33">
        <v>0</v>
      </c>
      <c r="H164" s="34">
        <v>0</v>
      </c>
      <c r="I164" s="34">
        <v>1500</v>
      </c>
      <c r="J164" s="34">
        <v>1704</v>
      </c>
      <c r="K164" s="34">
        <v>1340</v>
      </c>
      <c r="L164" s="34">
        <v>13390.11</v>
      </c>
      <c r="M164" s="34">
        <v>790</v>
      </c>
      <c r="N164" s="34">
        <v>23217.260000000002</v>
      </c>
      <c r="O164" s="34">
        <v>23217.260000000002</v>
      </c>
      <c r="P164" s="33">
        <f t="shared" si="17"/>
        <v>66681.649999999994</v>
      </c>
    </row>
    <row r="165" spans="1:16" s="3" customFormat="1">
      <c r="A165" s="1"/>
      <c r="B165" s="32" t="s">
        <v>200</v>
      </c>
      <c r="C165" s="54"/>
      <c r="D165" s="33">
        <v>-6997.2</v>
      </c>
      <c r="E165" s="33">
        <v>9110</v>
      </c>
      <c r="F165" s="33">
        <v>800</v>
      </c>
      <c r="G165" s="33">
        <v>7685.75</v>
      </c>
      <c r="H165" s="34">
        <v>1620</v>
      </c>
      <c r="I165" s="34">
        <v>1850</v>
      </c>
      <c r="J165" s="34">
        <v>2454</v>
      </c>
      <c r="K165" s="34">
        <v>1500</v>
      </c>
      <c r="L165" s="34">
        <v>12250</v>
      </c>
      <c r="M165" s="34">
        <v>2454</v>
      </c>
      <c r="N165" s="34">
        <v>25773.449999999997</v>
      </c>
      <c r="O165" s="34">
        <v>50000</v>
      </c>
      <c r="P165" s="33">
        <f t="shared" si="17"/>
        <v>108500</v>
      </c>
    </row>
    <row r="166" spans="1:16" s="3" customFormat="1">
      <c r="A166" s="1"/>
      <c r="B166" s="32" t="s">
        <v>258</v>
      </c>
      <c r="C166" s="54"/>
      <c r="D166" s="106">
        <v>183064.9</v>
      </c>
      <c r="E166" s="106">
        <v>0</v>
      </c>
      <c r="F166" s="106">
        <v>0</v>
      </c>
      <c r="G166" s="106">
        <v>0</v>
      </c>
      <c r="H166" s="107">
        <v>0</v>
      </c>
      <c r="I166" s="107">
        <v>0</v>
      </c>
      <c r="J166" s="107">
        <v>0</v>
      </c>
      <c r="K166" s="107">
        <v>0</v>
      </c>
      <c r="L166" s="107">
        <v>0</v>
      </c>
      <c r="M166" s="106">
        <v>0</v>
      </c>
      <c r="N166" s="106">
        <v>0</v>
      </c>
      <c r="O166" s="106">
        <v>0</v>
      </c>
      <c r="P166" s="33">
        <f t="shared" si="17"/>
        <v>183064.9</v>
      </c>
    </row>
    <row r="167" spans="1:16" s="3" customFormat="1">
      <c r="A167" s="1"/>
      <c r="B167" s="37" t="s">
        <v>197</v>
      </c>
      <c r="C167" s="54"/>
      <c r="D167" s="33">
        <f t="shared" ref="D167:O167" si="18">SUM(D157:D166)</f>
        <v>1039882.6100000001</v>
      </c>
      <c r="E167" s="33">
        <f t="shared" si="18"/>
        <v>1402381.72</v>
      </c>
      <c r="F167" s="33">
        <f t="shared" si="18"/>
        <v>361600.01</v>
      </c>
      <c r="G167" s="33">
        <f t="shared" si="18"/>
        <v>7685.75</v>
      </c>
      <c r="H167" s="33">
        <f t="shared" si="18"/>
        <v>22497.5</v>
      </c>
      <c r="I167" s="33">
        <f t="shared" si="18"/>
        <v>220459.05</v>
      </c>
      <c r="J167" s="33">
        <f t="shared" si="18"/>
        <v>8519.2000000000007</v>
      </c>
      <c r="K167" s="33">
        <f t="shared" si="18"/>
        <v>6120</v>
      </c>
      <c r="L167" s="33">
        <f t="shared" si="18"/>
        <v>31340.11</v>
      </c>
      <c r="M167" s="33">
        <f t="shared" si="18"/>
        <v>3244</v>
      </c>
      <c r="N167" s="33">
        <f t="shared" si="18"/>
        <v>48990.71</v>
      </c>
      <c r="O167" s="33">
        <f t="shared" si="18"/>
        <v>73217.260000000009</v>
      </c>
      <c r="P167" s="123">
        <f>SUM(D167:O167)</f>
        <v>3225937.9199999999</v>
      </c>
    </row>
    <row r="168" spans="1:16" s="3" customFormat="1">
      <c r="A168" s="1"/>
      <c r="B168" s="32"/>
      <c r="C168" s="54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</row>
    <row r="169" spans="1:16" s="3" customFormat="1">
      <c r="A169" s="1"/>
      <c r="B169" s="37" t="s">
        <v>188</v>
      </c>
      <c r="C169" s="54"/>
      <c r="D169" s="33">
        <f t="shared" ref="D169:J169" si="19">SUM(D148:D151)+D146-D167-D153</f>
        <v>1906385.7299999993</v>
      </c>
      <c r="E169" s="33">
        <f t="shared" si="19"/>
        <v>-295995.99000000046</v>
      </c>
      <c r="F169" s="33">
        <f t="shared" si="19"/>
        <v>-657596.00000000047</v>
      </c>
      <c r="G169" s="33">
        <f t="shared" si="19"/>
        <v>334718.24999999953</v>
      </c>
      <c r="H169" s="33">
        <f t="shared" si="19"/>
        <v>312220.74999999953</v>
      </c>
      <c r="I169" s="33">
        <f t="shared" si="19"/>
        <v>-208238.30000000045</v>
      </c>
      <c r="J169" s="33">
        <f t="shared" si="19"/>
        <v>833242.49999999953</v>
      </c>
      <c r="K169" s="33">
        <f t="shared" ref="K169:P169" si="20">SUM(K148:K151)+K146-K167-SUM(K153:K154)</f>
        <v>127122.49999999953</v>
      </c>
      <c r="L169" s="33">
        <f t="shared" si="20"/>
        <v>95782.389999999534</v>
      </c>
      <c r="M169" s="33">
        <f t="shared" si="20"/>
        <v>92538.389999999548</v>
      </c>
      <c r="N169" s="33">
        <f t="shared" si="20"/>
        <v>43547.679999999549</v>
      </c>
      <c r="O169" s="33">
        <f t="shared" si="20"/>
        <v>70330.419999999547</v>
      </c>
      <c r="P169" s="33">
        <f t="shared" si="20"/>
        <v>70330.419999999925</v>
      </c>
    </row>
    <row r="170" spans="1:16" s="3" customFormat="1">
      <c r="A170" s="1"/>
      <c r="B170" s="12"/>
      <c r="C170" s="50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6" s="14" customFormat="1" ht="19.5" customHeight="1" thickBot="1">
      <c r="A171" s="13"/>
      <c r="B171" s="27" t="s">
        <v>154</v>
      </c>
      <c r="C171" s="27"/>
      <c r="D171" s="22">
        <f t="shared" ref="D171:P171" si="21">D143+D169</f>
        <v>658126.90999999922</v>
      </c>
      <c r="E171" s="22">
        <f t="shared" si="21"/>
        <v>645211.13999999943</v>
      </c>
      <c r="F171" s="22">
        <f t="shared" si="21"/>
        <v>-164912.61000000063</v>
      </c>
      <c r="G171" s="22">
        <f t="shared" si="21"/>
        <v>3529681.2199999993</v>
      </c>
      <c r="H171" s="22">
        <f t="shared" si="21"/>
        <v>3214730.3099999991</v>
      </c>
      <c r="I171" s="22">
        <f t="shared" si="21"/>
        <v>214098.43999999884</v>
      </c>
      <c r="J171" s="22">
        <f t="shared" si="21"/>
        <v>1188785.6099999989</v>
      </c>
      <c r="K171" s="22">
        <f t="shared" si="21"/>
        <v>1110951.3599999989</v>
      </c>
      <c r="L171" s="22">
        <f t="shared" si="21"/>
        <v>625273.429999999</v>
      </c>
      <c r="M171" s="126">
        <f t="shared" si="21"/>
        <v>354332.48999999918</v>
      </c>
      <c r="N171" s="22">
        <f t="shared" si="21"/>
        <v>866676.49222222145</v>
      </c>
      <c r="O171" s="22">
        <f t="shared" si="21"/>
        <v>-2066760.6722222236</v>
      </c>
      <c r="P171" s="22">
        <f t="shared" si="21"/>
        <v>-2066760.6722222213</v>
      </c>
    </row>
    <row r="172" spans="1:16" s="3" customFormat="1" ht="13.5" thickTop="1">
      <c r="A172" s="1"/>
      <c r="B172" s="1"/>
      <c r="C172" s="5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</row>
    <row r="173" spans="1:16">
      <c r="M173" s="101"/>
      <c r="N173" s="101"/>
    </row>
    <row r="174" spans="1:16">
      <c r="D174" s="15">
        <v>691184.995</v>
      </c>
      <c r="E174" s="15">
        <v>1063066.9950000001</v>
      </c>
      <c r="F174" s="15">
        <v>973941.995</v>
      </c>
      <c r="G174" s="15">
        <v>882316.995</v>
      </c>
      <c r="H174" s="15">
        <v>1574316.9950000001</v>
      </c>
      <c r="I174" s="15">
        <v>2493305.4950000001</v>
      </c>
      <c r="J174" s="15">
        <v>904816.99500000011</v>
      </c>
      <c r="K174" s="15">
        <v>1155316.9950000001</v>
      </c>
      <c r="L174" s="15">
        <v>1462066.9950000001</v>
      </c>
      <c r="M174" s="15">
        <v>950066.995</v>
      </c>
      <c r="N174" s="101">
        <v>1399683.0977777799</v>
      </c>
      <c r="O174" s="101">
        <v>3708884.2644444439</v>
      </c>
    </row>
    <row r="175" spans="1:16">
      <c r="J175" s="101"/>
      <c r="L175" s="102"/>
      <c r="N175" s="101"/>
      <c r="O175" s="101"/>
    </row>
    <row r="176" spans="1:16">
      <c r="N176" s="101"/>
      <c r="O176" s="101"/>
    </row>
    <row r="177" spans="4:15">
      <c r="D177" s="15">
        <f>D128-D174</f>
        <v>-280239.52500000002</v>
      </c>
      <c r="E177" s="15">
        <f>E128-E174</f>
        <v>-595118.44500000007</v>
      </c>
      <c r="F177" s="15">
        <f>F128-F174</f>
        <v>-628604.45499999996</v>
      </c>
      <c r="G177" s="15">
        <f>G128-G174</f>
        <v>-773893.83499999996</v>
      </c>
      <c r="H177" s="15">
        <f>H128-H174</f>
        <v>-1275330.7750000001</v>
      </c>
      <c r="I177" s="15">
        <f>I128-I174</f>
        <v>-118817.67499999981</v>
      </c>
      <c r="J177" s="15">
        <f>J128-J174</f>
        <v>-684867.16500000015</v>
      </c>
      <c r="K177" s="15">
        <f>K128-K174</f>
        <v>-783602.74500000011</v>
      </c>
      <c r="L177" s="15">
        <f>L128-L174</f>
        <v>-1105214.1750000003</v>
      </c>
      <c r="M177" s="15">
        <f>M128-M174</f>
        <v>1382205.3849999998</v>
      </c>
      <c r="N177" s="101">
        <f>N128-N174</f>
        <v>38982.189999997849</v>
      </c>
      <c r="O177" s="101">
        <f>O128-O174</f>
        <v>251335.64000000106</v>
      </c>
    </row>
    <row r="179" spans="4:15">
      <c r="N179" s="101">
        <f>N128-N27-N31-N32-N33-N34</f>
        <v>1341622.3877777779</v>
      </c>
      <c r="O179" s="101">
        <f>O128-O27-O31-O32-O33-O34</f>
        <v>3863177.0044444446</v>
      </c>
    </row>
    <row r="180" spans="4:15">
      <c r="D180" s="15">
        <v>658126.91</v>
      </c>
      <c r="E180" s="101"/>
      <c r="G180" s="15">
        <v>3529681.22</v>
      </c>
      <c r="L180" s="15">
        <v>2472552.19</v>
      </c>
      <c r="N180" s="101">
        <v>1341622.3877777779</v>
      </c>
      <c r="O180" s="101">
        <v>3863177.0044444441</v>
      </c>
    </row>
    <row r="181" spans="4:15">
      <c r="G181" s="101">
        <f>G171-G180</f>
        <v>0</v>
      </c>
      <c r="J181" s="101"/>
      <c r="K181" s="101"/>
      <c r="L181" s="101"/>
      <c r="O181" s="102"/>
    </row>
    <row r="182" spans="4:15">
      <c r="D182" s="101"/>
      <c r="G182" s="101"/>
      <c r="N182" s="101">
        <f>N179-N180</f>
        <v>0</v>
      </c>
      <c r="O182" s="101">
        <f>O179-O180</f>
        <v>0</v>
      </c>
    </row>
    <row r="183" spans="4:15">
      <c r="D183" s="108"/>
      <c r="G183" s="101">
        <v>171775.73</v>
      </c>
      <c r="N183" s="101"/>
      <c r="O183" s="101"/>
    </row>
  </sheetData>
  <autoFilter ref="B4:P160" xr:uid="{00000000-0009-0000-0000-000001000000}"/>
  <mergeCells count="5">
    <mergeCell ref="B4:B5"/>
    <mergeCell ref="P4:P5"/>
    <mergeCell ref="C4:C5"/>
    <mergeCell ref="N5:O5"/>
    <mergeCell ref="D5:M5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8" scale="54" orientation="portrait" r:id="rId1"/>
  <headerFooter>
    <oddFooter>&amp;R&amp;"Arial Black,Regular"&amp;11&amp;ULAMPIRAN 2</oddFooter>
  </headerFooter>
  <rowBreaks count="2" manualBreakCount="2">
    <brk id="47" min="1" max="15" man="1"/>
    <brk id="69" min="1" max="15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0B06-D06C-447B-9C08-876150FC7F32}">
  <dimension ref="A1:E55"/>
  <sheetViews>
    <sheetView topLeftCell="A46" zoomScaleNormal="100" workbookViewId="0">
      <selection activeCell="B60" sqref="B60"/>
    </sheetView>
  </sheetViews>
  <sheetFormatPr defaultRowHeight="15.75"/>
  <cols>
    <col min="1" max="1" width="5.75" style="25" customWidth="1"/>
    <col min="2" max="2" width="47.5" style="39" customWidth="1"/>
    <col min="3" max="3" width="12.75" style="39" customWidth="1"/>
    <col min="4" max="4" width="37.625" style="25" customWidth="1"/>
    <col min="5" max="5" width="10.125" style="25" bestFit="1" customWidth="1"/>
    <col min="6" max="16384" width="9" style="25"/>
  </cols>
  <sheetData>
    <row r="1" spans="1:5" ht="18.75">
      <c r="A1" s="105" t="s">
        <v>177</v>
      </c>
    </row>
    <row r="2" spans="1:5">
      <c r="C2" s="103" t="s">
        <v>288</v>
      </c>
    </row>
    <row r="3" spans="1:5" s="56" customFormat="1">
      <c r="A3" s="56" t="s">
        <v>178</v>
      </c>
      <c r="B3" s="56" t="s">
        <v>180</v>
      </c>
      <c r="C3" s="103"/>
      <c r="D3" s="57" t="s">
        <v>179</v>
      </c>
    </row>
    <row r="4" spans="1:5">
      <c r="A4" s="94"/>
      <c r="B4" s="97"/>
      <c r="C4" s="40"/>
      <c r="D4" s="93"/>
      <c r="E4" s="41"/>
    </row>
    <row r="5" spans="1:5">
      <c r="A5" s="104">
        <v>1</v>
      </c>
      <c r="B5" s="100" t="s">
        <v>291</v>
      </c>
      <c r="C5" s="40"/>
      <c r="D5" s="93"/>
      <c r="E5" s="41"/>
    </row>
    <row r="6" spans="1:5">
      <c r="A6" s="104"/>
      <c r="B6" s="100"/>
      <c r="C6" s="40"/>
      <c r="D6" s="93"/>
      <c r="E6" s="41"/>
    </row>
    <row r="7" spans="1:5" s="113" customFormat="1">
      <c r="A7" s="109"/>
      <c r="B7" s="110" t="s">
        <v>292</v>
      </c>
      <c r="C7" s="111">
        <v>11010</v>
      </c>
      <c r="D7" s="112" t="s">
        <v>298</v>
      </c>
    </row>
    <row r="8" spans="1:5" s="113" customFormat="1">
      <c r="A8" s="109"/>
      <c r="B8" s="110" t="s">
        <v>297</v>
      </c>
      <c r="C8" s="111">
        <v>140000</v>
      </c>
      <c r="D8" s="112" t="s">
        <v>295</v>
      </c>
    </row>
    <row r="9" spans="1:5" s="113" customFormat="1">
      <c r="A9" s="109"/>
      <c r="B9" s="110" t="s">
        <v>289</v>
      </c>
      <c r="C9" s="111">
        <v>53000</v>
      </c>
      <c r="D9" s="112" t="s">
        <v>296</v>
      </c>
    </row>
    <row r="10" spans="1:5" s="113" customFormat="1">
      <c r="A10" s="109"/>
      <c r="B10" s="110" t="s">
        <v>290</v>
      </c>
      <c r="C10" s="111">
        <v>60000</v>
      </c>
      <c r="D10" s="112" t="s">
        <v>296</v>
      </c>
    </row>
    <row r="11" spans="1:5" s="113" customFormat="1">
      <c r="A11" s="109"/>
      <c r="B11" s="110"/>
      <c r="C11" s="125"/>
      <c r="D11" s="112"/>
    </row>
    <row r="12" spans="1:5">
      <c r="A12" s="104"/>
      <c r="B12" s="99"/>
      <c r="C12" s="92">
        <f>SUM(C7:C11)</f>
        <v>264010</v>
      </c>
      <c r="D12" s="94"/>
    </row>
    <row r="13" spans="1:5">
      <c r="A13" s="104"/>
      <c r="B13" s="99"/>
      <c r="C13" s="40"/>
      <c r="D13" s="94"/>
    </row>
    <row r="14" spans="1:5">
      <c r="A14" s="104">
        <v>2</v>
      </c>
      <c r="B14" s="138" t="s">
        <v>294</v>
      </c>
      <c r="C14" s="40"/>
      <c r="D14" s="94"/>
    </row>
    <row r="15" spans="1:5">
      <c r="A15" s="104"/>
      <c r="B15" s="98" t="s">
        <v>299</v>
      </c>
      <c r="C15" s="40">
        <v>8000</v>
      </c>
      <c r="D15" s="94" t="s">
        <v>300</v>
      </c>
    </row>
    <row r="16" spans="1:5">
      <c r="A16" s="104"/>
      <c r="B16" s="97" t="s">
        <v>293</v>
      </c>
      <c r="C16" s="40">
        <v>160000</v>
      </c>
      <c r="D16" s="94" t="s">
        <v>296</v>
      </c>
    </row>
    <row r="17" spans="1:4">
      <c r="A17" s="104"/>
      <c r="B17" s="40"/>
      <c r="C17" s="139"/>
      <c r="D17" s="94"/>
    </row>
    <row r="18" spans="1:4">
      <c r="A18" s="94"/>
      <c r="B18" s="40"/>
      <c r="C18" s="92">
        <f>SUM(C15:C17)</f>
        <v>168000</v>
      </c>
      <c r="D18" s="94"/>
    </row>
    <row r="19" spans="1:4">
      <c r="A19" s="94"/>
      <c r="B19" s="40"/>
      <c r="C19" s="40"/>
      <c r="D19" s="94"/>
    </row>
    <row r="20" spans="1:4">
      <c r="A20" s="104">
        <v>3</v>
      </c>
      <c r="B20" s="138" t="s">
        <v>301</v>
      </c>
      <c r="C20" s="40"/>
      <c r="D20" s="94"/>
    </row>
    <row r="21" spans="1:4">
      <c r="B21" s="140" t="s">
        <v>302</v>
      </c>
      <c r="C21" s="40">
        <v>100000</v>
      </c>
      <c r="D21" s="25" t="s">
        <v>307</v>
      </c>
    </row>
    <row r="22" spans="1:4">
      <c r="B22" s="140" t="s">
        <v>304</v>
      </c>
      <c r="C22" s="39">
        <v>250000</v>
      </c>
      <c r="D22" s="25" t="s">
        <v>307</v>
      </c>
    </row>
    <row r="23" spans="1:4">
      <c r="B23" s="140" t="s">
        <v>314</v>
      </c>
      <c r="C23" s="39">
        <v>150000</v>
      </c>
      <c r="D23" s="25" t="s">
        <v>305</v>
      </c>
    </row>
    <row r="24" spans="1:4">
      <c r="B24" s="140" t="s">
        <v>313</v>
      </c>
      <c r="C24" s="39">
        <v>100000</v>
      </c>
      <c r="D24" s="25" t="s">
        <v>306</v>
      </c>
    </row>
    <row r="25" spans="1:4">
      <c r="B25" s="140" t="s">
        <v>312</v>
      </c>
      <c r="C25" s="39">
        <v>210000</v>
      </c>
      <c r="D25" s="25" t="s">
        <v>307</v>
      </c>
    </row>
    <row r="26" spans="1:4">
      <c r="B26" s="140" t="s">
        <v>311</v>
      </c>
      <c r="C26" s="39">
        <v>120000</v>
      </c>
      <c r="D26" s="25" t="s">
        <v>308</v>
      </c>
    </row>
    <row r="27" spans="1:4">
      <c r="B27" s="140" t="s">
        <v>310</v>
      </c>
      <c r="C27" s="39">
        <v>150000</v>
      </c>
      <c r="D27" s="25" t="s">
        <v>307</v>
      </c>
    </row>
    <row r="28" spans="1:4">
      <c r="B28" s="140" t="s">
        <v>309</v>
      </c>
      <c r="C28" s="39">
        <v>150000</v>
      </c>
      <c r="D28" s="25" t="s">
        <v>307</v>
      </c>
    </row>
    <row r="29" spans="1:4">
      <c r="B29" s="140" t="s">
        <v>303</v>
      </c>
      <c r="C29" s="39">
        <v>150000</v>
      </c>
      <c r="D29" s="25" t="s">
        <v>307</v>
      </c>
    </row>
    <row r="30" spans="1:4">
      <c r="B30" s="140" t="s">
        <v>316</v>
      </c>
      <c r="C30" s="39">
        <v>90000</v>
      </c>
      <c r="D30" s="25" t="s">
        <v>315</v>
      </c>
    </row>
    <row r="31" spans="1:4">
      <c r="C31" s="141"/>
    </row>
    <row r="32" spans="1:4">
      <c r="C32" s="142">
        <f>SUM(C21:C31)</f>
        <v>1470000</v>
      </c>
    </row>
    <row r="34" spans="1:4">
      <c r="A34" s="104">
        <v>4</v>
      </c>
      <c r="B34" s="138" t="s">
        <v>321</v>
      </c>
    </row>
    <row r="36" spans="1:4">
      <c r="B36" s="39" t="s">
        <v>317</v>
      </c>
      <c r="C36" s="39">
        <v>15923.880000000005</v>
      </c>
    </row>
    <row r="37" spans="1:4">
      <c r="B37" s="39" t="s">
        <v>318</v>
      </c>
      <c r="C37" s="39">
        <v>2332.7999999999997</v>
      </c>
    </row>
    <row r="38" spans="1:4">
      <c r="B38" s="39" t="s">
        <v>319</v>
      </c>
      <c r="C38" s="39">
        <v>185500</v>
      </c>
      <c r="D38" s="25" t="s">
        <v>322</v>
      </c>
    </row>
    <row r="39" spans="1:4">
      <c r="B39" s="39" t="s">
        <v>320</v>
      </c>
      <c r="C39" s="39">
        <v>10000</v>
      </c>
    </row>
    <row r="40" spans="1:4">
      <c r="C40" s="139"/>
    </row>
    <row r="41" spans="1:4">
      <c r="C41" s="142">
        <f>SUM(C36:C40)</f>
        <v>213756.68</v>
      </c>
    </row>
    <row r="43" spans="1:4">
      <c r="A43" s="104">
        <v>5</v>
      </c>
      <c r="B43" s="138" t="s">
        <v>325</v>
      </c>
    </row>
    <row r="45" spans="1:4">
      <c r="B45" s="39" t="s">
        <v>323</v>
      </c>
      <c r="C45" s="39">
        <v>5000</v>
      </c>
      <c r="D45" s="25" t="s">
        <v>331</v>
      </c>
    </row>
    <row r="46" spans="1:4">
      <c r="B46" s="39" t="s">
        <v>324</v>
      </c>
      <c r="C46" s="39">
        <v>52020</v>
      </c>
      <c r="D46" s="25" t="s">
        <v>332</v>
      </c>
    </row>
    <row r="47" spans="1:4">
      <c r="B47" s="39" t="s">
        <v>336</v>
      </c>
      <c r="C47" s="39">
        <v>65000</v>
      </c>
      <c r="D47" s="25" t="s">
        <v>330</v>
      </c>
    </row>
    <row r="48" spans="1:4">
      <c r="B48" s="39" t="s">
        <v>326</v>
      </c>
      <c r="C48" s="39">
        <v>125000</v>
      </c>
      <c r="D48" s="25" t="s">
        <v>333</v>
      </c>
    </row>
    <row r="49" spans="2:4">
      <c r="B49" s="39" t="s">
        <v>327</v>
      </c>
      <c r="C49" s="39">
        <v>300000</v>
      </c>
      <c r="D49" s="25" t="s">
        <v>334</v>
      </c>
    </row>
    <row r="50" spans="2:4">
      <c r="B50" s="39" t="s">
        <v>328</v>
      </c>
      <c r="C50" s="39">
        <v>300000</v>
      </c>
      <c r="D50" s="25" t="s">
        <v>334</v>
      </c>
    </row>
    <row r="51" spans="2:4">
      <c r="B51" s="39" t="s">
        <v>329</v>
      </c>
      <c r="C51" s="39">
        <v>187500</v>
      </c>
      <c r="D51" s="25" t="s">
        <v>334</v>
      </c>
    </row>
    <row r="52" spans="2:4">
      <c r="B52" s="39" t="s">
        <v>337</v>
      </c>
      <c r="C52" s="39">
        <v>20000</v>
      </c>
      <c r="D52" s="25" t="s">
        <v>333</v>
      </c>
    </row>
    <row r="53" spans="2:4">
      <c r="B53" s="39" t="s">
        <v>338</v>
      </c>
      <c r="C53" s="39">
        <v>75000</v>
      </c>
      <c r="D53" s="25" t="s">
        <v>335</v>
      </c>
    </row>
    <row r="54" spans="2:4">
      <c r="C54" s="139"/>
    </row>
    <row r="55" spans="2:4">
      <c r="C55" s="142">
        <f>SUM(C45:C54)</f>
        <v>1129520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2"/>
  <sheetViews>
    <sheetView zoomScaleNormal="100" workbookViewId="0">
      <selection activeCell="F10" sqref="F10"/>
    </sheetView>
  </sheetViews>
  <sheetFormatPr defaultRowHeight="15.75"/>
  <cols>
    <col min="1" max="1" width="5.75" style="25" customWidth="1"/>
    <col min="2" max="2" width="37.375" style="39" bestFit="1" customWidth="1"/>
    <col min="3" max="5" width="12.75" style="39" customWidth="1"/>
    <col min="6" max="6" width="37.625" style="25" customWidth="1"/>
    <col min="7" max="7" width="10.125" style="25" bestFit="1" customWidth="1"/>
    <col min="8" max="16384" width="9" style="25"/>
  </cols>
  <sheetData>
    <row r="1" spans="1:7" ht="18.75">
      <c r="A1" s="105" t="s">
        <v>177</v>
      </c>
    </row>
    <row r="2" spans="1:7">
      <c r="C2" s="91" t="s">
        <v>262</v>
      </c>
      <c r="D2" s="103" t="s">
        <v>205</v>
      </c>
      <c r="E2" s="103" t="s">
        <v>206</v>
      </c>
    </row>
    <row r="3" spans="1:7" s="56" customFormat="1">
      <c r="A3" s="56" t="s">
        <v>178</v>
      </c>
      <c r="B3" s="56" t="s">
        <v>180</v>
      </c>
      <c r="C3" s="103"/>
      <c r="D3" s="103"/>
      <c r="E3" s="103"/>
      <c r="F3" s="57" t="s">
        <v>179</v>
      </c>
    </row>
    <row r="4" spans="1:7">
      <c r="A4" s="94"/>
      <c r="B4" s="97"/>
      <c r="C4" s="40"/>
      <c r="D4" s="40"/>
      <c r="E4" s="40"/>
      <c r="F4" s="93"/>
      <c r="G4" s="41"/>
    </row>
    <row r="5" spans="1:7">
      <c r="A5" s="104">
        <v>1</v>
      </c>
      <c r="B5" s="100" t="s">
        <v>261</v>
      </c>
      <c r="C5" s="40"/>
      <c r="D5" s="40"/>
      <c r="E5" s="40"/>
      <c r="F5" s="93"/>
      <c r="G5" s="41"/>
    </row>
    <row r="6" spans="1:7">
      <c r="A6" s="104"/>
      <c r="B6" s="100"/>
      <c r="C6" s="40"/>
      <c r="D6" s="40"/>
      <c r="E6" s="40"/>
      <c r="F6" s="93"/>
      <c r="G6" s="41"/>
    </row>
    <row r="7" spans="1:7" s="113" customFormat="1">
      <c r="A7" s="109"/>
      <c r="B7" s="110" t="s">
        <v>263</v>
      </c>
      <c r="C7" s="111">
        <v>80000</v>
      </c>
      <c r="D7" s="111">
        <v>149930</v>
      </c>
      <c r="E7" s="111"/>
      <c r="F7" s="112" t="s">
        <v>265</v>
      </c>
    </row>
    <row r="8" spans="1:7" s="113" customFormat="1" ht="31.5">
      <c r="A8" s="109"/>
      <c r="B8" s="110" t="s">
        <v>264</v>
      </c>
      <c r="C8" s="111"/>
      <c r="D8" s="111">
        <v>75946.100000000006</v>
      </c>
      <c r="E8" s="111"/>
      <c r="F8" s="112" t="s">
        <v>269</v>
      </c>
    </row>
    <row r="9" spans="1:7" s="113" customFormat="1" ht="31.5">
      <c r="A9" s="109"/>
      <c r="B9" s="110" t="s">
        <v>268</v>
      </c>
      <c r="C9" s="111">
        <v>42000</v>
      </c>
      <c r="D9" s="111"/>
      <c r="E9" s="111"/>
      <c r="F9" s="112" t="s">
        <v>266</v>
      </c>
    </row>
    <row r="10" spans="1:7" s="113" customFormat="1" ht="31.5">
      <c r="A10" s="109"/>
      <c r="B10" s="110" t="s">
        <v>267</v>
      </c>
      <c r="C10" s="111"/>
      <c r="D10" s="111">
        <v>250000</v>
      </c>
      <c r="E10" s="111"/>
      <c r="F10" s="112" t="s">
        <v>270</v>
      </c>
    </row>
    <row r="11" spans="1:7" s="113" customFormat="1" ht="31.5">
      <c r="A11" s="109"/>
      <c r="B11" s="110" t="s">
        <v>272</v>
      </c>
      <c r="C11" s="111"/>
      <c r="D11" s="111">
        <v>1166666.666666666</v>
      </c>
      <c r="E11" s="111">
        <v>583333.33333333337</v>
      </c>
      <c r="F11" s="112" t="s">
        <v>271</v>
      </c>
    </row>
    <row r="12" spans="1:7" s="113" customFormat="1" ht="31.5">
      <c r="A12" s="109"/>
      <c r="B12" s="110" t="s">
        <v>273</v>
      </c>
      <c r="C12" s="111"/>
      <c r="D12" s="111">
        <v>100000</v>
      </c>
      <c r="E12" s="111">
        <v>100000</v>
      </c>
      <c r="F12" s="112" t="s">
        <v>274</v>
      </c>
    </row>
    <row r="13" spans="1:7" s="113" customFormat="1" ht="31.5">
      <c r="A13" s="109"/>
      <c r="B13" s="110" t="s">
        <v>275</v>
      </c>
      <c r="C13" s="125">
        <v>25000</v>
      </c>
      <c r="D13" s="125"/>
      <c r="E13" s="125"/>
      <c r="F13" s="112" t="s">
        <v>276</v>
      </c>
    </row>
    <row r="14" spans="1:7">
      <c r="A14" s="104"/>
      <c r="B14" s="99"/>
      <c r="C14" s="92">
        <f>SUM(C7:C13)</f>
        <v>147000</v>
      </c>
      <c r="D14" s="92">
        <f t="shared" ref="D14:E14" si="0">SUM(D7:D13)</f>
        <v>1742542.7666666661</v>
      </c>
      <c r="E14" s="92">
        <f t="shared" si="0"/>
        <v>683333.33333333337</v>
      </c>
      <c r="F14" s="94"/>
    </row>
    <row r="15" spans="1:7">
      <c r="A15" s="104"/>
      <c r="B15" s="99"/>
      <c r="C15" s="40"/>
      <c r="D15" s="40"/>
      <c r="E15" s="40"/>
      <c r="F15" s="94"/>
    </row>
    <row r="16" spans="1:7">
      <c r="A16" s="104"/>
      <c r="B16" s="98"/>
      <c r="C16" s="40"/>
      <c r="D16" s="40"/>
      <c r="E16" s="40"/>
      <c r="F16" s="94"/>
    </row>
    <row r="17" spans="1:6">
      <c r="A17" s="104"/>
      <c r="B17" s="40"/>
      <c r="C17" s="92"/>
      <c r="D17" s="92"/>
      <c r="E17" s="94"/>
      <c r="F17" s="94"/>
    </row>
    <row r="18" spans="1:6">
      <c r="A18" s="104"/>
      <c r="B18" s="40"/>
      <c r="C18" s="40"/>
      <c r="D18" s="40"/>
      <c r="E18" s="40"/>
      <c r="F18" s="94"/>
    </row>
    <row r="19" spans="1:6">
      <c r="A19" s="94"/>
      <c r="B19" s="40"/>
      <c r="C19" s="40"/>
      <c r="D19" s="40"/>
      <c r="E19" s="40"/>
      <c r="F19" s="94"/>
    </row>
    <row r="20" spans="1:6">
      <c r="A20" s="94"/>
      <c r="B20" s="40"/>
      <c r="C20" s="40"/>
      <c r="D20" s="40"/>
      <c r="E20" s="40"/>
      <c r="F20" s="94"/>
    </row>
    <row r="21" spans="1:6">
      <c r="A21" s="94"/>
      <c r="B21" s="40"/>
      <c r="C21" s="40"/>
      <c r="D21" s="40"/>
      <c r="E21" s="40"/>
      <c r="F21" s="94"/>
    </row>
    <row r="22" spans="1:6">
      <c r="C22" s="40"/>
      <c r="D22" s="40"/>
      <c r="E22" s="40"/>
      <c r="F22" s="94"/>
    </row>
  </sheetData>
  <printOptions gridLines="1"/>
  <pageMargins left="0.70866141732283472" right="0.70866141732283472" top="0.74803149606299213" bottom="0.74803149606299213" header="0.31496062992125984" footer="0.31496062992125984"/>
  <pageSetup paperSize="9" scale="65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>
      <selection activeCell="G14" sqref="G14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Summary</vt:lpstr>
      <vt:lpstr>CIMB Cash Flow</vt:lpstr>
      <vt:lpstr>Notes (2)</vt:lpstr>
      <vt:lpstr>Notes</vt:lpstr>
      <vt:lpstr>Sheet1</vt:lpstr>
      <vt:lpstr>'CIMB Cash Flow'!Print_Area</vt:lpstr>
      <vt:lpstr>'CIMB Cash Flow'!Print_Titles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2020-09-03T09:41:25Z</cp:lastPrinted>
  <dcterms:created xsi:type="dcterms:W3CDTF">2014-04-17T09:26:09Z</dcterms:created>
  <dcterms:modified xsi:type="dcterms:W3CDTF">2020-11-13T09:19:39Z</dcterms:modified>
</cp:coreProperties>
</file>