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5" yWindow="4875" windowWidth="24000" windowHeight="5205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BK40" i="1" l="1"/>
  <c r="BJ40" i="1"/>
  <c r="BD43" i="1"/>
  <c r="BD42" i="1"/>
  <c r="BD41" i="1"/>
  <c r="AX41" i="1"/>
  <c r="BD40" i="1"/>
  <c r="BI41" i="1"/>
  <c r="BD28" i="1" l="1"/>
  <c r="BD17" i="1" l="1"/>
  <c r="BD16" i="1"/>
  <c r="BE21" i="1" l="1"/>
  <c r="BD18" i="1"/>
  <c r="BD19" i="1"/>
  <c r="BD15" i="1"/>
  <c r="BG42" i="1"/>
  <c r="BD8" i="1"/>
  <c r="BD9" i="1"/>
  <c r="BD10" i="1"/>
  <c r="BD7" i="1"/>
  <c r="AX8" i="1"/>
  <c r="AY17" i="1"/>
  <c r="BF50" i="1" l="1"/>
  <c r="BG50" i="1"/>
  <c r="BH50" i="1"/>
  <c r="BI50" i="1"/>
  <c r="BE50" i="1"/>
  <c r="BF21" i="1"/>
  <c r="BF23" i="1" s="1"/>
  <c r="BG21" i="1"/>
  <c r="BH21" i="1"/>
  <c r="BI21" i="1"/>
  <c r="BE23" i="1"/>
  <c r="BF12" i="1"/>
  <c r="BG12" i="1"/>
  <c r="BH12" i="1"/>
  <c r="BI12" i="1"/>
  <c r="BE12" i="1"/>
  <c r="BI23" i="1" l="1"/>
  <c r="BG23" i="1"/>
  <c r="BH23" i="1"/>
  <c r="AX16" i="1" l="1"/>
  <c r="BA42" i="1"/>
  <c r="AW17" i="1"/>
  <c r="AW16" i="1"/>
  <c r="AV17" i="1"/>
  <c r="AX28" i="1" l="1"/>
  <c r="AX17" i="1" l="1"/>
  <c r="BC41" i="1" l="1"/>
  <c r="BB42" i="1"/>
  <c r="AZ42" i="1"/>
  <c r="AX42" i="1" s="1"/>
  <c r="AX19" i="1"/>
  <c r="AX18" i="1"/>
  <c r="AX15" i="1"/>
  <c r="AX9" i="1"/>
  <c r="AX10" i="1"/>
  <c r="AX7" i="1"/>
  <c r="AR7" i="1"/>
  <c r="AW50" i="1"/>
  <c r="AV50" i="1"/>
  <c r="AU50" i="1"/>
  <c r="AT50" i="1"/>
  <c r="AS50" i="1"/>
  <c r="BC50" i="1"/>
  <c r="BB50" i="1"/>
  <c r="BA50" i="1"/>
  <c r="AZ50" i="1"/>
  <c r="AY50" i="1"/>
  <c r="BC21" i="1"/>
  <c r="BB21" i="1"/>
  <c r="BA21" i="1"/>
  <c r="AZ21" i="1"/>
  <c r="AY21" i="1"/>
  <c r="AY23" i="1" s="1"/>
  <c r="BC12" i="1"/>
  <c r="BB12" i="1"/>
  <c r="BB23" i="1" s="1"/>
  <c r="BA12" i="1"/>
  <c r="AZ12" i="1"/>
  <c r="AZ23" i="1" s="1"/>
  <c r="AY12" i="1"/>
  <c r="BA23" i="1" l="1"/>
  <c r="BC23" i="1"/>
  <c r="AL19" i="1" l="1"/>
  <c r="AL17" i="1"/>
  <c r="AL16" i="1"/>
  <c r="AP8" i="1"/>
  <c r="BK41" i="1" l="1"/>
  <c r="BJ42" i="1" l="1"/>
  <c r="AU42" i="1" l="1"/>
  <c r="AR28" i="1"/>
  <c r="AW42" i="1"/>
  <c r="AT41" i="1"/>
  <c r="AR41" i="1" s="1"/>
  <c r="AR18" i="1"/>
  <c r="AR19" i="1"/>
  <c r="AR16" i="1"/>
  <c r="AR17" i="1"/>
  <c r="AR15" i="1"/>
  <c r="AS37" i="1"/>
  <c r="AW37" i="1"/>
  <c r="AV37" i="1"/>
  <c r="AU37" i="1"/>
  <c r="AT37" i="1"/>
  <c r="AT21" i="1"/>
  <c r="AU21" i="1"/>
  <c r="AV21" i="1"/>
  <c r="AW21" i="1"/>
  <c r="AS21" i="1"/>
  <c r="AR8" i="1"/>
  <c r="AR9" i="1"/>
  <c r="AR10" i="1"/>
  <c r="AR11" i="1"/>
  <c r="AT12" i="1"/>
  <c r="AU12" i="1"/>
  <c r="AV12" i="1"/>
  <c r="AW12" i="1"/>
  <c r="AS12" i="1"/>
  <c r="AS23" i="1" l="1"/>
  <c r="AR42" i="1"/>
  <c r="AU23" i="1"/>
  <c r="AR21" i="1"/>
  <c r="AV23" i="1"/>
  <c r="AW23" i="1"/>
  <c r="AT23" i="1"/>
  <c r="AL9" i="1" l="1"/>
  <c r="AL10" i="1"/>
  <c r="AQ41" i="1" l="1"/>
  <c r="AL15" i="1" l="1"/>
  <c r="AL28" i="1" l="1"/>
  <c r="AL8" i="1"/>
  <c r="AL7" i="1"/>
  <c r="AL12" i="1" l="1"/>
  <c r="AO42" i="1"/>
  <c r="AL42" i="1" s="1"/>
  <c r="AN41" i="1"/>
  <c r="AL41" i="1" s="1"/>
  <c r="AL18" i="1"/>
  <c r="AL21" i="1" s="1"/>
  <c r="AM37" i="1"/>
  <c r="AQ37" i="1"/>
  <c r="AP37" i="1"/>
  <c r="AO37" i="1"/>
  <c r="AN37" i="1"/>
  <c r="AM12" i="1"/>
  <c r="AN21" i="1"/>
  <c r="AQ21" i="1"/>
  <c r="AP21" i="1"/>
  <c r="AO21" i="1"/>
  <c r="AM21" i="1"/>
  <c r="AQ12" i="1"/>
  <c r="AP12" i="1"/>
  <c r="AO12" i="1"/>
  <c r="AN12" i="1"/>
  <c r="AG12" i="1"/>
  <c r="AK42" i="1"/>
  <c r="AG41" i="1"/>
  <c r="AF41" i="1" s="1"/>
  <c r="AM23" i="1" l="1"/>
  <c r="AN23" i="1"/>
  <c r="AO23" i="1"/>
  <c r="AQ23" i="1"/>
  <c r="AP23" i="1"/>
  <c r="AF18" i="1"/>
  <c r="AF15" i="1"/>
  <c r="AF16" i="1"/>
  <c r="AF17" i="1"/>
  <c r="AF19" i="1"/>
  <c r="Z7" i="1"/>
  <c r="AF7" i="1"/>
  <c r="AF28" i="1"/>
  <c r="AF21" i="1" l="1"/>
  <c r="T28" i="1" l="1"/>
  <c r="AI42" i="1" l="1"/>
  <c r="AJ42" i="1"/>
  <c r="AH42" i="1"/>
  <c r="AE41" i="1"/>
  <c r="AK37" i="1"/>
  <c r="AJ37" i="1"/>
  <c r="AI37" i="1"/>
  <c r="AH37" i="1"/>
  <c r="AG37" i="1"/>
  <c r="AF42" i="1" l="1"/>
  <c r="AF8" i="1"/>
  <c r="AF9" i="1"/>
  <c r="AF10" i="1"/>
  <c r="Z8" i="1"/>
  <c r="AK21" i="1"/>
  <c r="AJ21" i="1"/>
  <c r="AI21" i="1"/>
  <c r="AH21" i="1"/>
  <c r="AG21" i="1"/>
  <c r="AG23" i="1" s="1"/>
  <c r="AK12" i="1"/>
  <c r="AJ12" i="1"/>
  <c r="AI12" i="1"/>
  <c r="AH12" i="1"/>
  <c r="AF12" i="1" l="1"/>
  <c r="AF23" i="1" s="1"/>
  <c r="AI23" i="1"/>
  <c r="AK23" i="1"/>
  <c r="AH23" i="1"/>
  <c r="AJ23" i="1"/>
  <c r="AD42" i="1"/>
  <c r="AC41" i="1"/>
  <c r="Z27" i="1"/>
  <c r="Z17" i="1"/>
  <c r="Z18" i="1"/>
  <c r="Z19" i="1"/>
  <c r="Z15" i="1"/>
  <c r="Z16" i="1" l="1"/>
  <c r="Z42" i="1" l="1"/>
  <c r="Z41" i="1"/>
  <c r="Z34" i="1"/>
  <c r="AB37" i="1"/>
  <c r="AC37" i="1"/>
  <c r="AD37" i="1"/>
  <c r="AE37" i="1"/>
  <c r="AA37" i="1"/>
  <c r="AB12" i="1"/>
  <c r="AC12" i="1"/>
  <c r="AD12" i="1"/>
  <c r="AE12" i="1"/>
  <c r="AA12" i="1"/>
  <c r="Z28" i="1"/>
  <c r="Z29" i="1"/>
  <c r="T27" i="1"/>
  <c r="N27" i="1"/>
  <c r="T16" i="1"/>
  <c r="T8" i="1"/>
  <c r="T9" i="1"/>
  <c r="T11" i="1"/>
  <c r="T7" i="1"/>
  <c r="Y10" i="1"/>
  <c r="T10" i="1" s="1"/>
  <c r="AA21" i="1" l="1"/>
  <c r="AA23" i="1" s="1"/>
  <c r="AE21" i="1"/>
  <c r="AE23" i="1" s="1"/>
  <c r="AD21" i="1"/>
  <c r="AD23" i="1" s="1"/>
  <c r="AC21" i="1"/>
  <c r="AC23" i="1" s="1"/>
  <c r="AB21" i="1"/>
  <c r="AB23" i="1" s="1"/>
  <c r="Z9" i="1"/>
  <c r="Z10" i="1"/>
  <c r="Z11" i="1"/>
  <c r="Z12" i="1" l="1"/>
  <c r="T15" i="1"/>
  <c r="O10" i="1"/>
  <c r="N10" i="1" s="1"/>
  <c r="N17" i="1"/>
  <c r="D10" i="1" l="1"/>
  <c r="T19" i="1" l="1"/>
  <c r="T18" i="1" l="1"/>
  <c r="T17" i="1" l="1"/>
  <c r="T34" i="1" l="1"/>
  <c r="T29" i="1"/>
  <c r="N28" i="1"/>
  <c r="I28" i="1" l="1"/>
  <c r="Y42" i="1"/>
  <c r="X41" i="1"/>
  <c r="T41" i="1" s="1"/>
  <c r="W42" i="1"/>
  <c r="V42" i="1"/>
  <c r="O12" i="1"/>
  <c r="V12" i="1"/>
  <c r="U12" i="1"/>
  <c r="U23" i="1" s="1"/>
  <c r="P21" i="1"/>
  <c r="O21" i="1"/>
  <c r="V54" i="1"/>
  <c r="W54" i="1"/>
  <c r="X54" i="1"/>
  <c r="Y54" i="1"/>
  <c r="U21" i="1"/>
  <c r="U54" i="1"/>
  <c r="T21" i="1"/>
  <c r="T42" i="1" l="1"/>
  <c r="O23" i="1"/>
  <c r="N29" i="1"/>
  <c r="Y21" i="1"/>
  <c r="V21" i="1"/>
  <c r="V23" i="1" s="1"/>
  <c r="W21" i="1"/>
  <c r="X21" i="1"/>
  <c r="W12" i="1"/>
  <c r="X12" i="1"/>
  <c r="Y12" i="1"/>
  <c r="N15" i="1"/>
  <c r="S42" i="1"/>
  <c r="N7" i="1"/>
  <c r="Y23" i="1" l="1"/>
  <c r="X23" i="1"/>
  <c r="T12" i="1"/>
  <c r="T23" i="1" s="1"/>
  <c r="W23" i="1"/>
  <c r="N9" i="1"/>
  <c r="N8" i="1"/>
  <c r="N19" i="1"/>
  <c r="N12" i="1" l="1"/>
  <c r="R42" i="1"/>
  <c r="Q42" i="1"/>
  <c r="P41" i="1"/>
  <c r="N41" i="1" s="1"/>
  <c r="N42" i="1" l="1"/>
  <c r="E40" i="1"/>
  <c r="E43" i="1" s="1"/>
  <c r="L42" i="1"/>
  <c r="I42" i="1" s="1"/>
  <c r="J41" i="1"/>
  <c r="P50" i="1"/>
  <c r="P54" i="1" s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J21" i="1"/>
  <c r="I18" i="1"/>
  <c r="N18" i="1"/>
  <c r="S60" i="1"/>
  <c r="N16" i="1"/>
  <c r="N21" i="1" s="1"/>
  <c r="I15" i="1"/>
  <c r="P12" i="1"/>
  <c r="Q12" i="1"/>
  <c r="R12" i="1"/>
  <c r="S12" i="1"/>
  <c r="J12" i="1"/>
  <c r="I8" i="1"/>
  <c r="S23" i="1" l="1"/>
  <c r="S59" i="1"/>
  <c r="N23" i="1"/>
  <c r="R23" i="1"/>
  <c r="Q23" i="1"/>
  <c r="P23" i="1"/>
  <c r="J23" i="1"/>
  <c r="I17" i="1"/>
  <c r="I16" i="1"/>
  <c r="J54" i="1" l="1"/>
  <c r="K41" i="1"/>
  <c r="M41" i="1"/>
  <c r="H41" i="1"/>
  <c r="I41" i="1" l="1"/>
  <c r="E25" i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BK49" i="1" l="1"/>
  <c r="BJ49" i="1"/>
  <c r="AX49" i="1"/>
  <c r="AR49" i="1"/>
  <c r="AF48" i="1"/>
  <c r="I48" i="1"/>
  <c r="D41" i="1"/>
  <c r="D28" i="1" l="1"/>
  <c r="D29" i="1"/>
  <c r="D27" i="1"/>
  <c r="D15" i="1"/>
  <c r="D21" i="1" s="1"/>
  <c r="BK21" i="1" l="1"/>
  <c r="BJ21" i="1"/>
  <c r="BD21" i="1"/>
  <c r="AX21" i="1"/>
  <c r="Z21" i="1"/>
  <c r="Z23" i="1" s="1"/>
  <c r="I21" i="1"/>
  <c r="I23" i="1" s="1"/>
  <c r="H21" i="1"/>
  <c r="G21" i="1"/>
  <c r="F21" i="1"/>
  <c r="D42" i="1" l="1"/>
  <c r="BK34" i="1"/>
  <c r="BD34" i="1"/>
  <c r="BD37" i="1" s="1"/>
  <c r="BJ34" i="1" s="1"/>
  <c r="AX34" i="1"/>
  <c r="AR34" i="1"/>
  <c r="AL34" i="1"/>
  <c r="AF34" i="1"/>
  <c r="N34" i="1"/>
  <c r="I34" i="1"/>
  <c r="H12" i="1"/>
  <c r="H23" i="1" s="1"/>
  <c r="G12" i="1"/>
  <c r="G23" i="1" s="1"/>
  <c r="F12" i="1"/>
  <c r="F23" i="1" s="1"/>
  <c r="D11" i="1"/>
  <c r="BK12" i="1"/>
  <c r="BK23" i="1" s="1"/>
  <c r="BJ12" i="1"/>
  <c r="BJ23" i="1" s="1"/>
  <c r="BD12" i="1"/>
  <c r="BD23" i="1" s="1"/>
  <c r="BD26" i="1" s="1"/>
  <c r="AX12" i="1"/>
  <c r="AX23" i="1" s="1"/>
  <c r="AR12" i="1"/>
  <c r="AL23" i="1"/>
  <c r="D9" i="1"/>
  <c r="D12" i="1" s="1"/>
  <c r="AR23" i="1" l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F46" i="1"/>
  <c r="AF50" i="1" s="1"/>
  <c r="Z54" i="1"/>
  <c r="N26" i="1" l="1"/>
  <c r="N30" i="1" s="1"/>
  <c r="T25" i="1" s="1"/>
  <c r="O25" i="1"/>
  <c r="O26" i="1" s="1"/>
  <c r="O30" i="1" s="1"/>
  <c r="K52" i="1"/>
  <c r="K55" i="1" s="1"/>
  <c r="L26" i="1"/>
  <c r="L30" i="1" s="1"/>
  <c r="I52" i="1"/>
  <c r="I55" i="1" s="1"/>
  <c r="AF54" i="1"/>
  <c r="AL46" i="1"/>
  <c r="AL50" i="1" s="1"/>
  <c r="U25" i="1" l="1"/>
  <c r="U26" i="1" s="1"/>
  <c r="T26" i="1"/>
  <c r="N52" i="1"/>
  <c r="L52" i="1"/>
  <c r="L55" i="1" s="1"/>
  <c r="M25" i="1"/>
  <c r="M26" i="1" s="1"/>
  <c r="AL54" i="1"/>
  <c r="AR46" i="1"/>
  <c r="AR50" i="1" s="1"/>
  <c r="U30" i="1" l="1"/>
  <c r="U52" i="1" s="1"/>
  <c r="O52" i="1"/>
  <c r="M30" i="1"/>
  <c r="M52" i="1" s="1"/>
  <c r="M55" i="1" s="1"/>
  <c r="AR54" i="1"/>
  <c r="AX46" i="1"/>
  <c r="AX50" i="1" s="1"/>
  <c r="V25" i="1" l="1"/>
  <c r="V26" i="1" s="1"/>
  <c r="P25" i="1"/>
  <c r="BD46" i="1"/>
  <c r="BD50" i="1" s="1"/>
  <c r="AX54" i="1"/>
  <c r="V30" i="1" l="1"/>
  <c r="V52" i="1" s="1"/>
  <c r="P26" i="1"/>
  <c r="P30" i="1" s="1"/>
  <c r="BD54" i="1"/>
  <c r="BJ46" i="1"/>
  <c r="BJ50" i="1" s="1"/>
  <c r="W25" i="1" l="1"/>
  <c r="W26" i="1" s="1"/>
  <c r="P52" i="1"/>
  <c r="Q25" i="1"/>
  <c r="Q26" i="1" s="1"/>
  <c r="Q30" i="1" s="1"/>
  <c r="R25" i="1" s="1"/>
  <c r="R26" i="1" s="1"/>
  <c r="R30" i="1" s="1"/>
  <c r="S25" i="1" s="1"/>
  <c r="BJ54" i="1"/>
  <c r="BK46" i="1"/>
  <c r="BK50" i="1" s="1"/>
  <c r="BK54" i="1" s="1"/>
  <c r="W30" i="1" l="1"/>
  <c r="W52" i="1" s="1"/>
  <c r="Q52" i="1"/>
  <c r="S26" i="1"/>
  <c r="R52" i="1"/>
  <c r="S30" i="1" l="1"/>
  <c r="S52" i="1" s="1"/>
  <c r="X25" i="1"/>
  <c r="X26" i="1" s="1"/>
  <c r="X30" i="1" l="1"/>
  <c r="Y25" i="1" s="1"/>
  <c r="Y26" i="1" s="1"/>
  <c r="T30" i="1" s="1"/>
  <c r="Y30" i="1" l="1"/>
  <c r="Z25" i="1" s="1"/>
  <c r="X52" i="1"/>
  <c r="Z26" i="1" l="1"/>
  <c r="AA25" i="1"/>
  <c r="AA26" i="1" s="1"/>
  <c r="AA30" i="1" s="1"/>
  <c r="AA52" i="1" s="1"/>
  <c r="Y52" i="1"/>
  <c r="T52" i="1"/>
  <c r="AB25" i="1" l="1"/>
  <c r="AB26" i="1" s="1"/>
  <c r="AB30" i="1" l="1"/>
  <c r="AB52" i="1" l="1"/>
  <c r="AC25" i="1"/>
  <c r="AC26" i="1" s="1"/>
  <c r="AC30" i="1" l="1"/>
  <c r="AC52" i="1" l="1"/>
  <c r="AD25" i="1"/>
  <c r="AD26" i="1" s="1"/>
  <c r="AD30" i="1" l="1"/>
  <c r="AE25" i="1" s="1"/>
  <c r="O43" i="1"/>
  <c r="P40" i="1" s="1"/>
  <c r="P43" i="1" s="1"/>
  <c r="N43" i="1"/>
  <c r="AD52" i="1" l="1"/>
  <c r="AE26" i="1"/>
  <c r="N53" i="1"/>
  <c r="N55" i="1" s="1"/>
  <c r="T40" i="1"/>
  <c r="T43" i="1" s="1"/>
  <c r="Z40" i="1" s="1"/>
  <c r="Q40" i="1"/>
  <c r="Q43" i="1" s="1"/>
  <c r="P53" i="1"/>
  <c r="P55" i="1" s="1"/>
  <c r="O53" i="1"/>
  <c r="O55" i="1" s="1"/>
  <c r="AE30" i="1" l="1"/>
  <c r="Z30" i="1"/>
  <c r="U40" i="1"/>
  <c r="U43" i="1" s="1"/>
  <c r="Q53" i="1"/>
  <c r="Q55" i="1" s="1"/>
  <c r="R40" i="1"/>
  <c r="R43" i="1" s="1"/>
  <c r="AE52" i="1" l="1"/>
  <c r="AF25" i="1"/>
  <c r="Z52" i="1"/>
  <c r="T53" i="1"/>
  <c r="T55" i="1" s="1"/>
  <c r="V40" i="1"/>
  <c r="V43" i="1" s="1"/>
  <c r="W40" i="1" s="1"/>
  <c r="U53" i="1"/>
  <c r="U55" i="1" s="1"/>
  <c r="Z43" i="1"/>
  <c r="AF40" i="1" s="1"/>
  <c r="AG40" i="1" s="1"/>
  <c r="R53" i="1"/>
  <c r="R55" i="1" s="1"/>
  <c r="S40" i="1"/>
  <c r="AG25" i="1" l="1"/>
  <c r="AG26" i="1" s="1"/>
  <c r="AG30" i="1" s="1"/>
  <c r="AF26" i="1"/>
  <c r="AF30" i="1" s="1"/>
  <c r="AL25" i="1" s="1"/>
  <c r="Z53" i="1"/>
  <c r="Z55" i="1" s="1"/>
  <c r="W43" i="1"/>
  <c r="X40" i="1" s="1"/>
  <c r="X43" i="1" s="1"/>
  <c r="X53" i="1" s="1"/>
  <c r="V53" i="1"/>
  <c r="V55" i="1" s="1"/>
  <c r="S43" i="1"/>
  <c r="S53" i="1" s="1"/>
  <c r="S55" i="1" s="1"/>
  <c r="AL26" i="1" l="1"/>
  <c r="AL30" i="1" s="1"/>
  <c r="AL52" i="1" s="1"/>
  <c r="AM25" i="1"/>
  <c r="AM26" i="1" s="1"/>
  <c r="AG52" i="1"/>
  <c r="AH25" i="1"/>
  <c r="AH26" i="1" s="1"/>
  <c r="AH30" i="1" s="1"/>
  <c r="W53" i="1"/>
  <c r="W55" i="1" s="1"/>
  <c r="AF52" i="1"/>
  <c r="Y40" i="1"/>
  <c r="X55" i="1"/>
  <c r="AH52" i="1" l="1"/>
  <c r="AI25" i="1"/>
  <c r="AI26" i="1" s="1"/>
  <c r="AI30" i="1" s="1"/>
  <c r="AJ25" i="1" s="1"/>
  <c r="AJ26" i="1" s="1"/>
  <c r="AJ30" i="1" s="1"/>
  <c r="Y43" i="1"/>
  <c r="AA40" i="1" s="1"/>
  <c r="AA43" i="1" s="1"/>
  <c r="AA53" i="1" s="1"/>
  <c r="AM30" i="1" l="1"/>
  <c r="AI52" i="1"/>
  <c r="AK25" i="1"/>
  <c r="AK26" i="1" s="1"/>
  <c r="AK30" i="1" s="1"/>
  <c r="AK52" i="1" s="1"/>
  <c r="AJ52" i="1"/>
  <c r="Y53" i="1"/>
  <c r="Y55" i="1" s="1"/>
  <c r="AM52" i="1" l="1"/>
  <c r="AN25" i="1"/>
  <c r="AN26" i="1" s="1"/>
  <c r="AN30" i="1" s="1"/>
  <c r="AN52" i="1" s="1"/>
  <c r="AA55" i="1"/>
  <c r="AB40" i="1"/>
  <c r="AB43" i="1" s="1"/>
  <c r="AO25" i="1" l="1"/>
  <c r="AO26" i="1" s="1"/>
  <c r="AO30" i="1" s="1"/>
  <c r="AC40" i="1"/>
  <c r="AC43" i="1" s="1"/>
  <c r="AD40" i="1" s="1"/>
  <c r="AB53" i="1"/>
  <c r="AB55" i="1" s="1"/>
  <c r="AP25" i="1" l="1"/>
  <c r="AP26" i="1" s="1"/>
  <c r="AP30" i="1" s="1"/>
  <c r="AO52" i="1"/>
  <c r="AD43" i="1"/>
  <c r="AC53" i="1"/>
  <c r="AC55" i="1" s="1"/>
  <c r="AQ25" i="1" l="1"/>
  <c r="AP52" i="1"/>
  <c r="AE40" i="1"/>
  <c r="AE43" i="1" s="1"/>
  <c r="AD53" i="1"/>
  <c r="AD55" i="1" s="1"/>
  <c r="AQ26" i="1" l="1"/>
  <c r="AQ30" i="1" s="1"/>
  <c r="AE53" i="1"/>
  <c r="AE55" i="1" s="1"/>
  <c r="AR25" i="1" l="1"/>
  <c r="AQ52" i="1"/>
  <c r="AF43" i="1"/>
  <c r="AL40" i="1" s="1"/>
  <c r="AM40" i="1" s="1"/>
  <c r="AS25" i="1" l="1"/>
  <c r="AS26" i="1" s="1"/>
  <c r="AS30" i="1" s="1"/>
  <c r="AR26" i="1"/>
  <c r="AR30" i="1" s="1"/>
  <c r="AL43" i="1"/>
  <c r="AL53" i="1" s="1"/>
  <c r="AM43" i="1"/>
  <c r="AM53" i="1" s="1"/>
  <c r="AG43" i="1"/>
  <c r="AG53" i="1" s="1"/>
  <c r="AG55" i="1" s="1"/>
  <c r="AF53" i="1"/>
  <c r="AF55" i="1" s="1"/>
  <c r="AT25" i="1" l="1"/>
  <c r="AT26" i="1" s="1"/>
  <c r="AT30" i="1" s="1"/>
  <c r="AS52" i="1"/>
  <c r="AR52" i="1"/>
  <c r="AX25" i="1"/>
  <c r="AL55" i="1"/>
  <c r="AM55" i="1"/>
  <c r="AN40" i="1"/>
  <c r="AN43" i="1" s="1"/>
  <c r="AH40" i="1"/>
  <c r="AH43" i="1" s="1"/>
  <c r="AH53" i="1" s="1"/>
  <c r="AH55" i="1" s="1"/>
  <c r="AX26" i="1" l="1"/>
  <c r="AY25" i="1"/>
  <c r="AY26" i="1" s="1"/>
  <c r="AY30" i="1"/>
  <c r="AX30" i="1"/>
  <c r="BD25" i="1" s="1"/>
  <c r="AU25" i="1"/>
  <c r="AU26" i="1" s="1"/>
  <c r="AU30" i="1" s="1"/>
  <c r="AT52" i="1"/>
  <c r="AN53" i="1"/>
  <c r="AN55" i="1" s="1"/>
  <c r="AO40" i="1"/>
  <c r="AO43" i="1" s="1"/>
  <c r="AP40" i="1" s="1"/>
  <c r="AI40" i="1"/>
  <c r="AI43" i="1" s="1"/>
  <c r="AI53" i="1" s="1"/>
  <c r="AI55" i="1" s="1"/>
  <c r="AZ25" i="1" l="1"/>
  <c r="AZ26" i="1" s="1"/>
  <c r="AY52" i="1"/>
  <c r="BD30" i="1"/>
  <c r="BD52" i="1" s="1"/>
  <c r="BE25" i="1"/>
  <c r="BE26" i="1" s="1"/>
  <c r="BE30" i="1" s="1"/>
  <c r="AX52" i="1"/>
  <c r="AZ30" i="1"/>
  <c r="AZ52" i="1" s="1"/>
  <c r="AU52" i="1"/>
  <c r="AV25" i="1"/>
  <c r="AV26" i="1" s="1"/>
  <c r="AV30" i="1" s="1"/>
  <c r="AO53" i="1"/>
  <c r="AO55" i="1" s="1"/>
  <c r="AP43" i="1"/>
  <c r="AJ40" i="1"/>
  <c r="AJ43" i="1" s="1"/>
  <c r="AK40" i="1" s="1"/>
  <c r="BE52" i="1" l="1"/>
  <c r="BF25" i="1"/>
  <c r="BF26" i="1" s="1"/>
  <c r="BF30" i="1" s="1"/>
  <c r="BJ25" i="1"/>
  <c r="BJ26" i="1" s="1"/>
  <c r="BJ30" i="1" s="1"/>
  <c r="BA25" i="1"/>
  <c r="BA26" i="1" s="1"/>
  <c r="BA30" i="1" s="1"/>
  <c r="AJ53" i="1"/>
  <c r="AJ55" i="1" s="1"/>
  <c r="AW25" i="1"/>
  <c r="AW26" i="1" s="1"/>
  <c r="AW30" i="1" s="1"/>
  <c r="AW52" i="1" s="1"/>
  <c r="AV52" i="1"/>
  <c r="AQ40" i="1"/>
  <c r="AP53" i="1"/>
  <c r="AP55" i="1" s="1"/>
  <c r="AK43" i="1"/>
  <c r="AK53" i="1" s="1"/>
  <c r="AK55" i="1" s="1"/>
  <c r="BF52" i="1" l="1"/>
  <c r="BG25" i="1"/>
  <c r="BG26" i="1" s="1"/>
  <c r="BG30" i="1" s="1"/>
  <c r="BJ52" i="1"/>
  <c r="BK25" i="1"/>
  <c r="BK26" i="1" s="1"/>
  <c r="BK30" i="1" s="1"/>
  <c r="BK52" i="1" s="1"/>
  <c r="BB25" i="1"/>
  <c r="BB26" i="1" s="1"/>
  <c r="BB30" i="1" s="1"/>
  <c r="BA52" i="1"/>
  <c r="AQ43" i="1"/>
  <c r="AR40" i="1" s="1"/>
  <c r="AS40" i="1" s="1"/>
  <c r="AS43" i="1" s="1"/>
  <c r="BG52" i="1" l="1"/>
  <c r="BH25" i="1"/>
  <c r="BH26" i="1" s="1"/>
  <c r="BH30" i="1" s="1"/>
  <c r="BB52" i="1"/>
  <c r="BC25" i="1"/>
  <c r="BC26" i="1" s="1"/>
  <c r="BC30" i="1" s="1"/>
  <c r="BC52" i="1" s="1"/>
  <c r="AR43" i="1"/>
  <c r="AR53" i="1" s="1"/>
  <c r="AR55" i="1" s="1"/>
  <c r="AQ53" i="1"/>
  <c r="AQ55" i="1" s="1"/>
  <c r="BH52" i="1" l="1"/>
  <c r="BI25" i="1"/>
  <c r="BI26" i="1" s="1"/>
  <c r="BI30" i="1" s="1"/>
  <c r="BI52" i="1" s="1"/>
  <c r="AT40" i="1"/>
  <c r="AT43" i="1" s="1"/>
  <c r="AU40" i="1" s="1"/>
  <c r="AS53" i="1"/>
  <c r="AS55" i="1" s="1"/>
  <c r="AT53" i="1" l="1"/>
  <c r="AT55" i="1" s="1"/>
  <c r="AU43" i="1"/>
  <c r="AU53" i="1" l="1"/>
  <c r="AU55" i="1" s="1"/>
  <c r="AV40" i="1"/>
  <c r="AV43" i="1" s="1"/>
  <c r="AV53" i="1" l="1"/>
  <c r="AV55" i="1" s="1"/>
  <c r="AW40" i="1"/>
  <c r="AW43" i="1" s="1"/>
  <c r="AX40" i="1" l="1"/>
  <c r="AY40" i="1" s="1"/>
  <c r="AW53" i="1"/>
  <c r="AW55" i="1" s="1"/>
  <c r="AX43" i="1" l="1"/>
  <c r="AY43" i="1"/>
  <c r="AY53" i="1" l="1"/>
  <c r="AZ40" i="1"/>
  <c r="AX55" i="1"/>
  <c r="BE40" i="1"/>
  <c r="BE43" i="1" s="1"/>
  <c r="AX53" i="1"/>
  <c r="AY55" i="1"/>
  <c r="AZ43" i="1"/>
  <c r="BE53" i="1" l="1"/>
  <c r="BE55" i="1" s="1"/>
  <c r="BF40" i="1"/>
  <c r="BF43" i="1" s="1"/>
  <c r="BD53" i="1"/>
  <c r="BD55" i="1" s="1"/>
  <c r="AZ53" i="1"/>
  <c r="AZ55" i="1" s="1"/>
  <c r="BA40" i="1"/>
  <c r="BA43" i="1" s="1"/>
  <c r="BJ43" i="1" l="1"/>
  <c r="BJ53" i="1" s="1"/>
  <c r="BJ55" i="1" s="1"/>
  <c r="BF53" i="1"/>
  <c r="BF55" i="1" s="1"/>
  <c r="BG40" i="1"/>
  <c r="BG43" i="1" s="1"/>
  <c r="BA53" i="1"/>
  <c r="BA55" i="1" s="1"/>
  <c r="BB40" i="1"/>
  <c r="BB43" i="1" s="1"/>
  <c r="BK43" i="1" l="1"/>
  <c r="BK53" i="1" s="1"/>
  <c r="BK55" i="1" s="1"/>
  <c r="BH40" i="1"/>
  <c r="BH43" i="1" s="1"/>
  <c r="BG53" i="1"/>
  <c r="BG55" i="1" s="1"/>
  <c r="BC40" i="1"/>
  <c r="BC43" i="1" s="1"/>
  <c r="BC53" i="1" s="1"/>
  <c r="BC55" i="1" s="1"/>
  <c r="BB53" i="1"/>
  <c r="BB55" i="1" s="1"/>
  <c r="BI40" i="1" l="1"/>
  <c r="BI43" i="1" s="1"/>
  <c r="BI53" i="1" s="1"/>
  <c r="BI55" i="1" s="1"/>
  <c r="BH53" i="1"/>
  <c r="BH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family val="2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in Week 3</t>
        </r>
      </text>
    </comment>
    <comment ref="Y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request </t>
        </r>
      </text>
    </comment>
    <comment ref="AK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 the process of requsting</t>
        </r>
      </text>
    </comment>
    <comment ref="O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Sponsorship to Real Films Sdn Bhd by CM Office </t>
        </r>
      </text>
    </comment>
    <comment ref="AP10" authorId="0">
      <text>
        <r>
          <rPr>
            <b/>
            <sz val="9"/>
            <color indexed="81"/>
            <rFont val="Tahoma"/>
            <family val="2"/>
          </rPr>
          <t>Special fund for DC Justice League Run</t>
        </r>
      </text>
    </comment>
    <comment ref="BH10" author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Cancelled Cheque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Trishaw Entourage
Penang Anime Matsuri
HK Media Campaign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<sst xmlns="http://schemas.openxmlformats.org/spreadsheetml/2006/main" count="164" uniqueCount="58">
  <si>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</si>
  <si>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</si>
  <si>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</si>
  <si>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</si>
  <si>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</si>
  <si>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</si>
  <si>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</si>
  <si>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</si>
  <si>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</si>
  <si>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</si>
  <si>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</si>
  <si>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</si>
  <si>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</si>
  <si>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</si>
  <si>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</si>
  <si>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</si>
  <si>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</si>
  <si>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</si>
  <si>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</si>
  <si>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</si>
  <si>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</si>
  <si>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</si>
  <si>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</si>
  <si>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</si>
  <si>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</si>
  <si>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</si>
  <si>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</si>
  <si>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</si>
  <si>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</si>
  <si>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</si>
  <si>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</si>
  <si>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</si>
  <si>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</si>
  <si>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</si>
  <si>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</si>
  <si>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</si>
  <si>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</si>
  <si>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</si>
  <si>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</si>
  <si>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</si>
  <si>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</si>
  <si>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</si>
  <si>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</si>
  <si>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</si>
  <si>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</si>
  <si>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</si>
  <si>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</si>
  <si>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</si>
  <si>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</si>
  <si>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</si>
  <si>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</si>
  <si>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</si>
  <si>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</si>
  <si>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</si>
  <si>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</si>
  <si>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</si>
  <si>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</si>
  <si>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 xml:space="preserve">Jangkaan Aliran Tunai Bagi Bulan Jan 2015 Sehingga Dec 2015 (Dikemaskini pada 22nd Oct 2015)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</si>
</sst>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164" fontId="1" fillId="6" borderId="13" xfId="1" applyNumberFormat="1" applyFont="1" applyFill="1" applyBorder="1" applyAlignment="1">
      <alignment vertical="center"/>
    </xf>
    <xf numFmtId="164" fontId="2" fillId="6" borderId="10" xfId="1" applyNumberFormat="1" applyFont="1" applyFill="1" applyBorder="1" applyAlignment="1">
      <alignment vertical="center"/>
    </xf>
    <xf numFmtId="43" fontId="7" fillId="0" borderId="0" xfId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L76"/>
  <sheetViews>
    <sheetView tabSelected="1" workbookViewId="0">
      <pane xSplit="3" ySplit="1" topLeftCell="AR2" activePane="bottomRight" state="frozen"/>
      <selection pane="topRight" activeCell="D1" sqref="D1"/>
      <selection pane="bottomLeft" activeCell="A2" sqref="A2"/>
      <selection pane="bottomRight" activeCell="C10" sqref="C10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hidden="1" customWidth="1"/>
    <col min="26" max="26" width="12.7109375" style="12" bestFit="1" customWidth="1"/>
    <col min="27" max="31" width="12.7109375" style="12" hidden="1" customWidth="1"/>
    <col min="32" max="32" width="12.85546875" style="12" customWidth="1"/>
    <col min="33" max="36" width="12.140625" style="12" hidden="1" customWidth="1"/>
    <col min="37" max="37" width="13" style="12" hidden="1" customWidth="1"/>
    <col min="38" max="38" width="13" style="12" customWidth="1"/>
    <col min="39" max="43" width="13" style="12" hidden="1" customWidth="1"/>
    <col min="44" max="44" width="12.140625" style="12" customWidth="1"/>
    <col min="45" max="49" width="12.140625" style="12" hidden="1" customWidth="1"/>
    <col min="50" max="50" width="12.140625" style="12" customWidth="1"/>
    <col min="51" max="55" width="12.140625" style="12" hidden="1" customWidth="1"/>
    <col min="56" max="56" width="13" style="12" customWidth="1"/>
    <col min="57" max="60" width="12.140625" style="12" customWidth="1"/>
    <col min="61" max="61" width="13.5703125" style="12" customWidth="1"/>
    <col min="62" max="62" width="13.42578125" style="12" customWidth="1"/>
    <col min="63" max="63" width="13.28515625" style="12" customWidth="1"/>
    <col min="64" max="64" width="14.42578125" style="13" customWidth="1"/>
  </cols>
  <sheetData>
    <row r="1" spans="1:63" x14ac:dyDescent="0.25">
      <c r="A1" s="1" t="s">
        <v>57</v>
      </c>
      <c r="B1" s="2"/>
      <c r="C1" s="2"/>
    </row>
    <row r="2" spans="1:63" x14ac:dyDescent="0.25">
      <c r="A2" s="1"/>
      <c r="B2" s="2"/>
      <c r="C2" s="2"/>
    </row>
    <row r="3" spans="1:63" ht="15" x14ac:dyDescent="0.25">
      <c r="A3" s="36" t="s">
        <v>0</v>
      </c>
      <c r="B3" s="37"/>
      <c r="C3" s="37"/>
      <c r="D3" s="44" t="s">
        <v>29</v>
      </c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6"/>
    </row>
    <row r="4" spans="1:63" ht="15" x14ac:dyDescent="0.25">
      <c r="A4" s="38"/>
      <c r="B4" s="39"/>
      <c r="C4" s="40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5" t="s">
        <v>41</v>
      </c>
      <c r="AB4" s="15" t="s">
        <v>42</v>
      </c>
      <c r="AC4" s="15" t="s">
        <v>43</v>
      </c>
      <c r="AD4" s="15" t="s">
        <v>44</v>
      </c>
      <c r="AE4" s="15" t="s">
        <v>55</v>
      </c>
      <c r="AF4" s="14" t="s">
        <v>35</v>
      </c>
      <c r="AG4" s="15" t="s">
        <v>41</v>
      </c>
      <c r="AH4" s="15" t="s">
        <v>42</v>
      </c>
      <c r="AI4" s="15" t="s">
        <v>43</v>
      </c>
      <c r="AJ4" s="15" t="s">
        <v>44</v>
      </c>
      <c r="AK4" s="15" t="s">
        <v>55</v>
      </c>
      <c r="AL4" s="14" t="s">
        <v>36</v>
      </c>
      <c r="AM4" s="15" t="s">
        <v>41</v>
      </c>
      <c r="AN4" s="15" t="s">
        <v>42</v>
      </c>
      <c r="AO4" s="15" t="s">
        <v>43</v>
      </c>
      <c r="AP4" s="15" t="s">
        <v>44</v>
      </c>
      <c r="AQ4" s="15" t="s">
        <v>55</v>
      </c>
      <c r="AR4" s="14" t="s">
        <v>37</v>
      </c>
      <c r="AS4" s="15" t="s">
        <v>41</v>
      </c>
      <c r="AT4" s="15" t="s">
        <v>42</v>
      </c>
      <c r="AU4" s="15" t="s">
        <v>43</v>
      </c>
      <c r="AV4" s="15" t="s">
        <v>44</v>
      </c>
      <c r="AW4" s="15" t="s">
        <v>55</v>
      </c>
      <c r="AX4" s="14" t="s">
        <v>38</v>
      </c>
      <c r="AY4" s="15" t="s">
        <v>41</v>
      </c>
      <c r="AZ4" s="15" t="s">
        <v>42</v>
      </c>
      <c r="BA4" s="15" t="s">
        <v>43</v>
      </c>
      <c r="BB4" s="15" t="s">
        <v>44</v>
      </c>
      <c r="BC4" s="15" t="s">
        <v>55</v>
      </c>
      <c r="BD4" s="14" t="s">
        <v>39</v>
      </c>
      <c r="BE4" s="15" t="s">
        <v>41</v>
      </c>
      <c r="BF4" s="15" t="s">
        <v>42</v>
      </c>
      <c r="BG4" s="15" t="s">
        <v>43</v>
      </c>
      <c r="BH4" s="15" t="s">
        <v>44</v>
      </c>
      <c r="BI4" s="15" t="s">
        <v>55</v>
      </c>
      <c r="BJ4" s="14" t="s">
        <v>40</v>
      </c>
      <c r="BK4" s="14" t="s">
        <v>28</v>
      </c>
    </row>
    <row r="5" spans="1:63" ht="15" x14ac:dyDescent="0.25">
      <c r="A5" s="41"/>
      <c r="B5" s="42"/>
      <c r="C5" s="43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16" t="s">
        <v>54</v>
      </c>
      <c r="AG5" s="17" t="s">
        <v>54</v>
      </c>
      <c r="AH5" s="17" t="s">
        <v>54</v>
      </c>
      <c r="AI5" s="17" t="s">
        <v>54</v>
      </c>
      <c r="AJ5" s="17" t="s">
        <v>54</v>
      </c>
      <c r="AK5" s="17" t="s">
        <v>54</v>
      </c>
      <c r="AL5" s="16" t="s">
        <v>54</v>
      </c>
      <c r="AM5" s="17" t="s">
        <v>54</v>
      </c>
      <c r="AN5" s="17" t="s">
        <v>54</v>
      </c>
      <c r="AO5" s="17" t="s">
        <v>54</v>
      </c>
      <c r="AP5" s="17" t="s">
        <v>54</v>
      </c>
      <c r="AQ5" s="17" t="s">
        <v>54</v>
      </c>
      <c r="AR5" s="16" t="s">
        <v>54</v>
      </c>
      <c r="AS5" s="17" t="s">
        <v>54</v>
      </c>
      <c r="AT5" s="17" t="s">
        <v>54</v>
      </c>
      <c r="AU5" s="17" t="s">
        <v>54</v>
      </c>
      <c r="AV5" s="17" t="s">
        <v>54</v>
      </c>
      <c r="AW5" s="17" t="s">
        <v>54</v>
      </c>
      <c r="AX5" s="16" t="s">
        <v>54</v>
      </c>
      <c r="AY5" s="17" t="s">
        <v>54</v>
      </c>
      <c r="AZ5" s="17" t="s">
        <v>54</v>
      </c>
      <c r="BA5" s="17" t="s">
        <v>54</v>
      </c>
      <c r="BB5" s="17" t="s">
        <v>54</v>
      </c>
      <c r="BC5" s="17" t="s">
        <v>54</v>
      </c>
      <c r="BD5" s="16" t="s">
        <v>54</v>
      </c>
      <c r="BE5" s="17" t="s">
        <v>54</v>
      </c>
      <c r="BF5" s="17" t="s">
        <v>54</v>
      </c>
      <c r="BG5" s="17" t="s">
        <v>54</v>
      </c>
      <c r="BH5" s="17" t="s">
        <v>54</v>
      </c>
      <c r="BI5" s="17" t="s">
        <v>54</v>
      </c>
      <c r="BJ5" s="16" t="s">
        <v>54</v>
      </c>
      <c r="BK5" s="16" t="s">
        <v>54</v>
      </c>
    </row>
    <row r="6" spans="1:63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9"/>
      <c r="AB6" s="19"/>
      <c r="AC6" s="19"/>
      <c r="AD6" s="19"/>
      <c r="AE6" s="19"/>
      <c r="AF6" s="18"/>
      <c r="AG6" s="19"/>
      <c r="AH6" s="19"/>
      <c r="AI6" s="19"/>
      <c r="AJ6" s="19"/>
      <c r="AK6" s="19"/>
      <c r="AL6" s="18"/>
      <c r="AM6" s="19"/>
      <c r="AN6" s="19"/>
      <c r="AO6" s="19"/>
      <c r="AP6" s="19"/>
      <c r="AQ6" s="19"/>
      <c r="AR6" s="18"/>
      <c r="AS6" s="19"/>
      <c r="AT6" s="19"/>
      <c r="AU6" s="19"/>
      <c r="AV6" s="19"/>
      <c r="AW6" s="19"/>
      <c r="AX6" s="18"/>
      <c r="AY6" s="19"/>
      <c r="AZ6" s="19"/>
      <c r="BA6" s="19"/>
      <c r="BB6" s="19"/>
      <c r="BC6" s="19"/>
      <c r="BD6" s="18"/>
      <c r="BE6" s="19"/>
      <c r="BF6" s="19"/>
      <c r="BG6" s="19"/>
      <c r="BH6" s="19"/>
      <c r="BI6" s="19"/>
      <c r="BJ6" s="18"/>
      <c r="BK6" s="18"/>
    </row>
    <row r="7" spans="1:63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f>SUM(AA7:AE7)</f>
        <v>1500000</v>
      </c>
      <c r="AA7" s="19"/>
      <c r="AB7" s="19"/>
      <c r="AC7" s="19"/>
      <c r="AD7" s="19">
        <v>1500000</v>
      </c>
      <c r="AE7" s="19">
        <v>0</v>
      </c>
      <c r="AF7" s="18">
        <f>SUM(AG7:AK7)</f>
        <v>0</v>
      </c>
      <c r="AG7" s="19"/>
      <c r="AH7" s="19"/>
      <c r="AI7" s="19"/>
      <c r="AJ7" s="19"/>
      <c r="AK7" s="19"/>
      <c r="AL7" s="18">
        <f>SUM(AM7:AQ7)</f>
        <v>0</v>
      </c>
      <c r="AM7" s="19"/>
      <c r="AN7" s="19"/>
      <c r="AO7" s="19"/>
      <c r="AP7" s="19"/>
      <c r="AQ7" s="19"/>
      <c r="AR7" s="18">
        <f>SUM(AS7:AW7)</f>
        <v>1000000</v>
      </c>
      <c r="AS7" s="19"/>
      <c r="AT7" s="19">
        <v>1000000</v>
      </c>
      <c r="AU7" s="19"/>
      <c r="AV7" s="19">
        <v>0</v>
      </c>
      <c r="AW7" s="19">
        <v>0</v>
      </c>
      <c r="AX7" s="18">
        <f>SUM(AY7:BC7)</f>
        <v>500000</v>
      </c>
      <c r="AY7" s="19"/>
      <c r="AZ7" s="19"/>
      <c r="BA7" s="19">
        <v>500000</v>
      </c>
      <c r="BB7" s="19"/>
      <c r="BC7" s="19"/>
      <c r="BD7" s="18">
        <f>SUM(BE7:BI7)</f>
        <v>2000000</v>
      </c>
      <c r="BE7" s="19"/>
      <c r="BF7" s="19"/>
      <c r="BG7" s="19"/>
      <c r="BH7" s="19"/>
      <c r="BI7" s="19">
        <v>2000000</v>
      </c>
      <c r="BJ7" s="18">
        <v>1500000</v>
      </c>
      <c r="BK7" s="18">
        <v>1000000</v>
      </c>
    </row>
    <row r="8" spans="1:63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 t="shared" ref="T8:T11" si="0">SUM(U8:Y8)</f>
        <v>3000</v>
      </c>
      <c r="U8" s="19">
        <v>0</v>
      </c>
      <c r="V8" s="19">
        <v>2000</v>
      </c>
      <c r="W8" s="19"/>
      <c r="X8" s="19">
        <v>1000</v>
      </c>
      <c r="Y8" s="19"/>
      <c r="Z8" s="18">
        <f>SUM(AA8:AE8)</f>
        <v>2750</v>
      </c>
      <c r="AA8" s="19"/>
      <c r="AB8" s="19">
        <v>1200</v>
      </c>
      <c r="AC8" s="19">
        <v>0</v>
      </c>
      <c r="AD8" s="19">
        <v>1550</v>
      </c>
      <c r="AE8" s="19">
        <v>0</v>
      </c>
      <c r="AF8" s="18">
        <f t="shared" ref="AF8:AF10" si="1">SUM(AG8:AK8)</f>
        <v>0</v>
      </c>
      <c r="AG8" s="19">
        <v>0</v>
      </c>
      <c r="AH8" s="19"/>
      <c r="AI8" s="19"/>
      <c r="AJ8" s="19"/>
      <c r="AK8" s="19">
        <v>0</v>
      </c>
      <c r="AL8" s="18">
        <f>SUM(AM8:AQ8)</f>
        <v>1360</v>
      </c>
      <c r="AM8" s="19"/>
      <c r="AN8" s="19"/>
      <c r="AO8" s="19"/>
      <c r="AP8" s="19">
        <f>1300+60</f>
        <v>1360</v>
      </c>
      <c r="AQ8" s="19"/>
      <c r="AR8" s="18">
        <f>SUM(AS8:AW8)</f>
        <v>3400</v>
      </c>
      <c r="AS8" s="19"/>
      <c r="AT8" s="19">
        <v>2400</v>
      </c>
      <c r="AU8" s="19">
        <v>1000</v>
      </c>
      <c r="AV8" s="19"/>
      <c r="AW8" s="19"/>
      <c r="AX8" s="18">
        <f>SUM(AY8:BC8)</f>
        <v>1800</v>
      </c>
      <c r="AY8" s="19"/>
      <c r="AZ8" s="19"/>
      <c r="BA8" s="19">
        <v>1000</v>
      </c>
      <c r="BB8" s="19"/>
      <c r="BC8" s="19">
        <v>800</v>
      </c>
      <c r="BD8" s="18">
        <f>SUM(BE8:BI8)</f>
        <v>0</v>
      </c>
      <c r="BE8" s="19"/>
      <c r="BF8" s="19"/>
      <c r="BG8" s="19"/>
      <c r="BH8" s="19"/>
      <c r="BI8" s="19"/>
      <c r="BJ8" s="18">
        <v>2000</v>
      </c>
      <c r="BK8" s="18">
        <v>2000</v>
      </c>
    </row>
    <row r="9" spans="1:63" x14ac:dyDescent="0.25">
      <c r="A9" s="5"/>
      <c r="B9" s="4" t="s">
        <v>47</v>
      </c>
      <c r="C9" s="4"/>
      <c r="D9" s="18">
        <f t="shared" ref="D9:D11" si="2">SUM(E9:H9)</f>
        <v>0</v>
      </c>
      <c r="E9" s="19"/>
      <c r="F9" s="19">
        <v>0</v>
      </c>
      <c r="G9" s="19"/>
      <c r="H9" s="19"/>
      <c r="I9" s="18">
        <f t="shared" ref="I9:I11" si="3">SUM(J9:M9)</f>
        <v>0</v>
      </c>
      <c r="J9" s="19"/>
      <c r="K9" s="19"/>
      <c r="L9" s="19"/>
      <c r="M9" s="19"/>
      <c r="N9" s="18">
        <f t="shared" ref="N9" si="4">SUM(O9:S9)</f>
        <v>0</v>
      </c>
      <c r="O9" s="19"/>
      <c r="P9" s="19"/>
      <c r="Q9" s="19"/>
      <c r="R9" s="19"/>
      <c r="S9" s="19"/>
      <c r="T9" s="18">
        <f t="shared" si="0"/>
        <v>925</v>
      </c>
      <c r="U9" s="19"/>
      <c r="V9" s="19"/>
      <c r="W9" s="19"/>
      <c r="X9" s="19"/>
      <c r="Y9" s="19">
        <v>925</v>
      </c>
      <c r="Z9" s="18">
        <f t="shared" ref="Z9:Z11" si="5">SUM(AA9:AE9)</f>
        <v>390</v>
      </c>
      <c r="AA9" s="19"/>
      <c r="AB9" s="19"/>
      <c r="AC9" s="19">
        <v>390</v>
      </c>
      <c r="AD9" s="19"/>
      <c r="AE9" s="19"/>
      <c r="AF9" s="18">
        <f t="shared" si="1"/>
        <v>0</v>
      </c>
      <c r="AG9" s="19"/>
      <c r="AH9" s="19"/>
      <c r="AI9" s="19"/>
      <c r="AJ9" s="19"/>
      <c r="AK9" s="19"/>
      <c r="AL9" s="18">
        <f t="shared" ref="AL9:AL10" si="6">SUM(AM9:AQ9)</f>
        <v>0</v>
      </c>
      <c r="AM9" s="19"/>
      <c r="AN9" s="19"/>
      <c r="AO9" s="19"/>
      <c r="AP9" s="19"/>
      <c r="AQ9" s="19"/>
      <c r="AR9" s="18">
        <f t="shared" ref="AR9:AR11" si="7">SUM(AS9:AW9)</f>
        <v>0</v>
      </c>
      <c r="AS9" s="19"/>
      <c r="AT9" s="19"/>
      <c r="AU9" s="19"/>
      <c r="AV9" s="19"/>
      <c r="AW9" s="19"/>
      <c r="AX9" s="18">
        <f t="shared" ref="AX9:AX10" si="8">SUM(AY9:BC9)</f>
        <v>0</v>
      </c>
      <c r="AY9" s="19"/>
      <c r="AZ9" s="19"/>
      <c r="BA9" s="19"/>
      <c r="BB9" s="19"/>
      <c r="BC9" s="19"/>
      <c r="BD9" s="18">
        <f t="shared" ref="BD9:BD10" si="9">SUM(BE9:BI9)</f>
        <v>0</v>
      </c>
      <c r="BE9" s="19"/>
      <c r="BF9" s="19"/>
      <c r="BG9" s="19"/>
      <c r="BH9" s="19"/>
      <c r="BI9" s="19"/>
      <c r="BJ9" s="18"/>
      <c r="BK9" s="18"/>
    </row>
    <row r="10" spans="1:63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>SUM(U10:Y10)</f>
        <v>7057.05</v>
      </c>
      <c r="U10" s="19"/>
      <c r="V10" s="19"/>
      <c r="W10" s="19"/>
      <c r="X10" s="19"/>
      <c r="Y10" s="19">
        <f>5647.8+1409.25</f>
        <v>7057.05</v>
      </c>
      <c r="Z10" s="18">
        <f t="shared" si="5"/>
        <v>0</v>
      </c>
      <c r="AA10" s="19"/>
      <c r="AB10" s="19"/>
      <c r="AC10" s="19"/>
      <c r="AD10" s="19"/>
      <c r="AE10" s="19"/>
      <c r="AF10" s="18">
        <f t="shared" si="1"/>
        <v>542.35</v>
      </c>
      <c r="AG10" s="19"/>
      <c r="AH10" s="19"/>
      <c r="AI10" s="19"/>
      <c r="AJ10" s="19"/>
      <c r="AK10" s="19">
        <v>542.35</v>
      </c>
      <c r="AL10" s="18">
        <f t="shared" si="6"/>
        <v>1220000</v>
      </c>
      <c r="AM10" s="19">
        <v>20000</v>
      </c>
      <c r="AN10" s="19"/>
      <c r="AO10" s="19"/>
      <c r="AP10" s="19">
        <v>1200000</v>
      </c>
      <c r="AQ10" s="19"/>
      <c r="AR10" s="18">
        <f t="shared" si="7"/>
        <v>0</v>
      </c>
      <c r="AS10" s="19"/>
      <c r="AT10" s="19"/>
      <c r="AU10" s="19"/>
      <c r="AV10" s="19"/>
      <c r="AW10" s="19"/>
      <c r="AX10" s="18">
        <f t="shared" si="8"/>
        <v>10082.52</v>
      </c>
      <c r="AY10" s="19"/>
      <c r="AZ10" s="19">
        <v>6250</v>
      </c>
      <c r="BA10" s="19">
        <v>832.52</v>
      </c>
      <c r="BB10" s="19"/>
      <c r="BC10" s="19">
        <v>3000</v>
      </c>
      <c r="BD10" s="18">
        <f t="shared" si="9"/>
        <v>251185.57</v>
      </c>
      <c r="BE10" s="19"/>
      <c r="BF10" s="19"/>
      <c r="BG10" s="19">
        <v>1247.57</v>
      </c>
      <c r="BH10" s="19">
        <v>249938</v>
      </c>
      <c r="BI10" s="19"/>
      <c r="BJ10" s="18"/>
      <c r="BK10" s="18"/>
    </row>
    <row r="11" spans="1:63" x14ac:dyDescent="0.25">
      <c r="A11" s="5"/>
      <c r="B11" s="4"/>
      <c r="C11" s="4"/>
      <c r="D11" s="18">
        <f t="shared" si="2"/>
        <v>0</v>
      </c>
      <c r="E11" s="19"/>
      <c r="F11" s="19"/>
      <c r="G11" s="19"/>
      <c r="H11" s="19"/>
      <c r="I11" s="18">
        <f t="shared" si="3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>
        <f t="shared" si="0"/>
        <v>0</v>
      </c>
      <c r="U11" s="19"/>
      <c r="V11" s="19"/>
      <c r="W11" s="19"/>
      <c r="X11" s="19"/>
      <c r="Y11" s="19"/>
      <c r="Z11" s="18">
        <f t="shared" si="5"/>
        <v>0</v>
      </c>
      <c r="AA11" s="19"/>
      <c r="AB11" s="19"/>
      <c r="AC11" s="19"/>
      <c r="AD11" s="19"/>
      <c r="AE11" s="19"/>
      <c r="AF11" s="18"/>
      <c r="AG11" s="19"/>
      <c r="AH11" s="19"/>
      <c r="AI11" s="19"/>
      <c r="AJ11" s="19"/>
      <c r="AK11" s="19"/>
      <c r="AL11" s="18"/>
      <c r="AM11" s="19"/>
      <c r="AN11" s="19"/>
      <c r="AO11" s="19"/>
      <c r="AP11" s="19"/>
      <c r="AQ11" s="19"/>
      <c r="AR11" s="18">
        <f t="shared" si="7"/>
        <v>0</v>
      </c>
      <c r="AS11" s="19"/>
      <c r="AT11" s="19"/>
      <c r="AU11" s="19"/>
      <c r="AV11" s="19"/>
      <c r="AW11" s="19"/>
      <c r="AX11" s="18"/>
      <c r="AY11" s="19"/>
      <c r="AZ11" s="19"/>
      <c r="BA11" s="19"/>
      <c r="BB11" s="19"/>
      <c r="BC11" s="19"/>
      <c r="BD11" s="18"/>
      <c r="BE11" s="19"/>
      <c r="BF11" s="19"/>
      <c r="BG11" s="19"/>
      <c r="BH11" s="19"/>
      <c r="BI11" s="19"/>
      <c r="BJ11" s="18"/>
      <c r="BK11" s="18"/>
    </row>
    <row r="12" spans="1:63" ht="17.25" thickBot="1" x14ac:dyDescent="0.3">
      <c r="A12" s="5"/>
      <c r="B12" s="39" t="s">
        <v>3</v>
      </c>
      <c r="C12" s="40"/>
      <c r="D12" s="20">
        <f>SUM(D7:D11)</f>
        <v>515334</v>
      </c>
      <c r="E12" s="21">
        <f>SUM(E7:E11)</f>
        <v>2000</v>
      </c>
      <c r="F12" s="21">
        <f t="shared" ref="F12:BK12" si="10">SUM(F7:F11)</f>
        <v>512500</v>
      </c>
      <c r="G12" s="21">
        <f t="shared" si="10"/>
        <v>0</v>
      </c>
      <c r="H12" s="21">
        <f t="shared" si="10"/>
        <v>834</v>
      </c>
      <c r="I12" s="20">
        <f>SUM(I7:I11)</f>
        <v>1546.68</v>
      </c>
      <c r="J12" s="21">
        <f>SUM(J6:J11)</f>
        <v>1200</v>
      </c>
      <c r="K12" s="21">
        <f t="shared" ref="K12:M12" si="11">SUM(K6:K11)</f>
        <v>0</v>
      </c>
      <c r="L12" s="21">
        <f t="shared" si="11"/>
        <v>346.68</v>
      </c>
      <c r="M12" s="21">
        <f t="shared" si="11"/>
        <v>0</v>
      </c>
      <c r="N12" s="20">
        <f>SUM(N7:N11)</f>
        <v>1853285</v>
      </c>
      <c r="O12" s="21">
        <f>SUM(O6:O11)</f>
        <v>321385</v>
      </c>
      <c r="P12" s="21">
        <f t="shared" ref="P12:S12" si="12">SUM(P6:P11)</f>
        <v>31900</v>
      </c>
      <c r="Q12" s="21">
        <f t="shared" si="12"/>
        <v>1500000</v>
      </c>
      <c r="R12" s="21">
        <f t="shared" si="12"/>
        <v>0</v>
      </c>
      <c r="S12" s="21">
        <f t="shared" si="12"/>
        <v>0</v>
      </c>
      <c r="T12" s="20">
        <f>SUM(T7:T11)</f>
        <v>10982.05</v>
      </c>
      <c r="U12" s="21">
        <f>SUM(U7:U11)</f>
        <v>0</v>
      </c>
      <c r="V12" s="21">
        <f>SUM(V7:V11)</f>
        <v>2000</v>
      </c>
      <c r="W12" s="21">
        <f t="shared" ref="W12:Y12" si="13">SUM(W7:W11)</f>
        <v>0</v>
      </c>
      <c r="X12" s="21">
        <f t="shared" si="13"/>
        <v>1000</v>
      </c>
      <c r="Y12" s="21">
        <f t="shared" si="13"/>
        <v>7982.05</v>
      </c>
      <c r="Z12" s="20">
        <f>SUM(Z7:Z11)</f>
        <v>1503140</v>
      </c>
      <c r="AA12" s="21">
        <f>SUM(AA7:AA11)</f>
        <v>0</v>
      </c>
      <c r="AB12" s="21">
        <f t="shared" ref="AB12:AE12" si="14">SUM(AB7:AB11)</f>
        <v>1200</v>
      </c>
      <c r="AC12" s="21">
        <f t="shared" si="14"/>
        <v>390</v>
      </c>
      <c r="AD12" s="21">
        <f t="shared" si="14"/>
        <v>1501550</v>
      </c>
      <c r="AE12" s="21">
        <f t="shared" si="14"/>
        <v>0</v>
      </c>
      <c r="AF12" s="20">
        <f>SUM(AF7:AF11)</f>
        <v>542.35</v>
      </c>
      <c r="AG12" s="21">
        <f>SUM(AG7:AG11)</f>
        <v>0</v>
      </c>
      <c r="AH12" s="21">
        <f t="shared" ref="AH12:AK12" si="15">SUM(AH7:AH11)</f>
        <v>0</v>
      </c>
      <c r="AI12" s="21">
        <f t="shared" si="15"/>
        <v>0</v>
      </c>
      <c r="AJ12" s="21">
        <f t="shared" si="15"/>
        <v>0</v>
      </c>
      <c r="AK12" s="21">
        <f t="shared" si="15"/>
        <v>542.35</v>
      </c>
      <c r="AL12" s="20">
        <f>SUM(AL7:AL11)</f>
        <v>1221360</v>
      </c>
      <c r="AM12" s="21">
        <f>SUM(AM7:AM11)</f>
        <v>20000</v>
      </c>
      <c r="AN12" s="21">
        <f t="shared" si="10"/>
        <v>0</v>
      </c>
      <c r="AO12" s="21">
        <f t="shared" si="10"/>
        <v>0</v>
      </c>
      <c r="AP12" s="21">
        <f t="shared" si="10"/>
        <v>1201360</v>
      </c>
      <c r="AQ12" s="21">
        <f t="shared" si="10"/>
        <v>0</v>
      </c>
      <c r="AR12" s="20">
        <f t="shared" si="10"/>
        <v>1003400</v>
      </c>
      <c r="AS12" s="21">
        <f>SUM(AS7:AS11)</f>
        <v>0</v>
      </c>
      <c r="AT12" s="21">
        <f t="shared" ref="AT12:AW12" si="16">SUM(AT7:AT11)</f>
        <v>1002400</v>
      </c>
      <c r="AU12" s="21">
        <f t="shared" si="16"/>
        <v>1000</v>
      </c>
      <c r="AV12" s="21">
        <f t="shared" si="16"/>
        <v>0</v>
      </c>
      <c r="AW12" s="21">
        <f t="shared" si="16"/>
        <v>0</v>
      </c>
      <c r="AX12" s="20">
        <f t="shared" si="10"/>
        <v>511882.52</v>
      </c>
      <c r="AY12" s="21">
        <f t="shared" si="10"/>
        <v>0</v>
      </c>
      <c r="AZ12" s="21">
        <f t="shared" si="10"/>
        <v>6250</v>
      </c>
      <c r="BA12" s="21">
        <f t="shared" si="10"/>
        <v>501832.52</v>
      </c>
      <c r="BB12" s="21">
        <f t="shared" si="10"/>
        <v>0</v>
      </c>
      <c r="BC12" s="21">
        <f t="shared" si="10"/>
        <v>3800</v>
      </c>
      <c r="BD12" s="20">
        <f t="shared" si="10"/>
        <v>2251185.5699999998</v>
      </c>
      <c r="BE12" s="21">
        <f t="shared" si="10"/>
        <v>0</v>
      </c>
      <c r="BF12" s="21">
        <f t="shared" si="10"/>
        <v>0</v>
      </c>
      <c r="BG12" s="21">
        <f t="shared" si="10"/>
        <v>1247.57</v>
      </c>
      <c r="BH12" s="21">
        <f t="shared" si="10"/>
        <v>249938</v>
      </c>
      <c r="BI12" s="21">
        <f t="shared" si="10"/>
        <v>2000000</v>
      </c>
      <c r="BJ12" s="20">
        <f t="shared" si="10"/>
        <v>1502000</v>
      </c>
      <c r="BK12" s="20">
        <f t="shared" si="10"/>
        <v>1002000</v>
      </c>
    </row>
    <row r="13" spans="1:63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9"/>
      <c r="AB13" s="19"/>
      <c r="AC13" s="19"/>
      <c r="AD13" s="19"/>
      <c r="AE13" s="19"/>
      <c r="AF13" s="18"/>
      <c r="AG13" s="19"/>
      <c r="AH13" s="19"/>
      <c r="AI13" s="19"/>
      <c r="AJ13" s="19"/>
      <c r="AK13" s="19"/>
      <c r="AL13" s="18"/>
      <c r="AM13" s="19"/>
      <c r="AN13" s="19"/>
      <c r="AO13" s="19"/>
      <c r="AP13" s="19"/>
      <c r="AQ13" s="19"/>
      <c r="AR13" s="18"/>
      <c r="AS13" s="19"/>
      <c r="AT13" s="19"/>
      <c r="AU13" s="19"/>
      <c r="AV13" s="19"/>
      <c r="AW13" s="19"/>
      <c r="AX13" s="18"/>
      <c r="AY13" s="19"/>
      <c r="AZ13" s="19"/>
      <c r="BA13" s="19"/>
      <c r="BB13" s="19"/>
      <c r="BC13" s="19"/>
      <c r="BD13" s="18"/>
      <c r="BE13" s="19"/>
      <c r="BF13" s="19"/>
      <c r="BG13" s="19"/>
      <c r="BH13" s="19"/>
      <c r="BI13" s="19"/>
      <c r="BJ13" s="18"/>
      <c r="BK13" s="18"/>
    </row>
    <row r="14" spans="1:63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9"/>
      <c r="AB14" s="19"/>
      <c r="AC14" s="19"/>
      <c r="AD14" s="19"/>
      <c r="AE14" s="19"/>
      <c r="AF14" s="18"/>
      <c r="AG14" s="19"/>
      <c r="AH14" s="19"/>
      <c r="AI14" s="19"/>
      <c r="AJ14" s="19"/>
      <c r="AK14" s="19"/>
      <c r="AL14" s="18"/>
      <c r="AM14" s="19"/>
      <c r="AN14" s="19"/>
      <c r="AO14" s="19"/>
      <c r="AP14" s="19"/>
      <c r="AQ14" s="19"/>
      <c r="AR14" s="18"/>
      <c r="AS14" s="19"/>
      <c r="AT14" s="19"/>
      <c r="AU14" s="19"/>
      <c r="AV14" s="19"/>
      <c r="AW14" s="19"/>
      <c r="AX14" s="18"/>
      <c r="AY14" s="19"/>
      <c r="AZ14" s="19"/>
      <c r="BA14" s="19"/>
      <c r="BB14" s="19"/>
      <c r="BC14" s="19"/>
      <c r="BD14" s="18"/>
      <c r="BE14" s="19"/>
      <c r="BF14" s="19"/>
      <c r="BG14" s="19"/>
      <c r="BH14" s="19"/>
      <c r="BI14" s="19"/>
      <c r="BJ14" s="18"/>
      <c r="BK14" s="18"/>
    </row>
    <row r="15" spans="1:63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f>SUM(AA15:AE15)</f>
        <v>0</v>
      </c>
      <c r="AA15" s="19">
        <v>0</v>
      </c>
      <c r="AB15" s="19"/>
      <c r="AC15" s="19">
        <v>0</v>
      </c>
      <c r="AD15" s="19">
        <v>0</v>
      </c>
      <c r="AE15" s="19">
        <v>0</v>
      </c>
      <c r="AF15" s="18">
        <f>SUM(AG15:AK15)</f>
        <v>0</v>
      </c>
      <c r="AG15" s="19"/>
      <c r="AH15" s="19"/>
      <c r="AI15" s="19"/>
      <c r="AJ15" s="19"/>
      <c r="AK15" s="19">
        <v>0</v>
      </c>
      <c r="AL15" s="18">
        <f>SUM(AM15:AQ15)</f>
        <v>0</v>
      </c>
      <c r="AM15" s="19"/>
      <c r="AN15" s="19"/>
      <c r="AO15" s="19"/>
      <c r="AP15" s="19"/>
      <c r="AQ15" s="19"/>
      <c r="AR15" s="18">
        <f>SUM(AS15:AW15)</f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8">
        <f t="shared" ref="AX15:AX19" si="17">SUM(AY15:BC15)</f>
        <v>0</v>
      </c>
      <c r="AY15" s="19"/>
      <c r="AZ15" s="19"/>
      <c r="BA15" s="19"/>
      <c r="BB15" s="19"/>
      <c r="BC15" s="19"/>
      <c r="BD15" s="18">
        <f>SUM(BE15:BI15)</f>
        <v>0</v>
      </c>
      <c r="BE15" s="19"/>
      <c r="BF15" s="19"/>
      <c r="BG15" s="19"/>
      <c r="BH15" s="19"/>
      <c r="BI15" s="19"/>
      <c r="BJ15" s="18">
        <v>1940</v>
      </c>
      <c r="BK15" s="18">
        <v>117115</v>
      </c>
    </row>
    <row r="16" spans="1:63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123532.09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v>104663.28</v>
      </c>
      <c r="Z16" s="18">
        <f t="shared" ref="Z16:Z19" si="18">SUM(AA16:AE16)</f>
        <v>124162.11000000002</v>
      </c>
      <c r="AA16" s="19">
        <v>10837.84</v>
      </c>
      <c r="AB16" s="19">
        <v>0</v>
      </c>
      <c r="AC16" s="19">
        <v>3850.01</v>
      </c>
      <c r="AD16" s="19">
        <v>0</v>
      </c>
      <c r="AE16" s="19">
        <v>109474.26000000001</v>
      </c>
      <c r="AF16" s="18">
        <f>SUM(AG16:AK16)</f>
        <v>123684.55000000002</v>
      </c>
      <c r="AG16" s="19">
        <v>10837.84</v>
      </c>
      <c r="AH16" s="19">
        <v>4232.2299999999996</v>
      </c>
      <c r="AI16" s="19">
        <v>0</v>
      </c>
      <c r="AJ16" s="19">
        <v>0</v>
      </c>
      <c r="AK16" s="19">
        <v>108614.48000000003</v>
      </c>
      <c r="AL16" s="18">
        <f>SUM(AM16:AQ16)</f>
        <v>164934.59000000003</v>
      </c>
      <c r="AM16" s="19">
        <v>10667.84</v>
      </c>
      <c r="AN16" s="19">
        <v>36869.85</v>
      </c>
      <c r="AO16" s="19">
        <v>671.40000000000009</v>
      </c>
      <c r="AP16" s="19">
        <v>8328.66</v>
      </c>
      <c r="AQ16" s="19">
        <v>108396.84000000003</v>
      </c>
      <c r="AR16" s="18">
        <f t="shared" ref="AR16:AR19" si="19">SUM(AS16:AW16)</f>
        <v>115774.08</v>
      </c>
      <c r="AS16" s="19">
        <v>10837.84</v>
      </c>
      <c r="AT16" s="19">
        <v>6624.2600000000011</v>
      </c>
      <c r="AU16" s="19">
        <v>0</v>
      </c>
      <c r="AV16" s="19">
        <v>8495.42</v>
      </c>
      <c r="AW16" s="19">
        <f>95360.06-5543.5</f>
        <v>89816.56</v>
      </c>
      <c r="AX16" s="18">
        <f>SUM(AY16:BC16)</f>
        <v>121643.10999999999</v>
      </c>
      <c r="AY16" s="19">
        <v>12154.09</v>
      </c>
      <c r="AZ16" s="19"/>
      <c r="BA16" s="19">
        <v>8466.5099999999984</v>
      </c>
      <c r="BB16" s="19">
        <v>0</v>
      </c>
      <c r="BC16" s="19">
        <v>101022.51</v>
      </c>
      <c r="BD16" s="18">
        <f>SUM(BE16:BI16)</f>
        <v>166602.04999999999</v>
      </c>
      <c r="BE16" s="19">
        <v>10943.84</v>
      </c>
      <c r="BF16" s="19">
        <v>9256.2799999999988</v>
      </c>
      <c r="BG16" s="19">
        <v>373.68</v>
      </c>
      <c r="BH16" s="19">
        <v>203.25</v>
      </c>
      <c r="BI16" s="19">
        <v>145825</v>
      </c>
      <c r="BJ16" s="18">
        <v>167056.11499999996</v>
      </c>
      <c r="BK16" s="18">
        <v>280366.91499999992</v>
      </c>
    </row>
    <row r="17" spans="1:63" x14ac:dyDescent="0.25">
      <c r="A17" s="3"/>
      <c r="B17" s="4" t="s">
        <v>52</v>
      </c>
      <c r="C17" s="4"/>
      <c r="D17" s="18">
        <f t="shared" ref="D17:D19" si="20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530874.69000000006</v>
      </c>
      <c r="U17" s="19">
        <v>0</v>
      </c>
      <c r="V17" s="19">
        <v>234543.29000000004</v>
      </c>
      <c r="W17" s="19">
        <v>10680</v>
      </c>
      <c r="X17" s="19">
        <v>44590.770000000004</v>
      </c>
      <c r="Y17" s="19">
        <v>241060.63</v>
      </c>
      <c r="Z17" s="18">
        <f t="shared" si="18"/>
        <v>918425.23</v>
      </c>
      <c r="AA17" s="19">
        <v>0</v>
      </c>
      <c r="AB17" s="19">
        <v>0</v>
      </c>
      <c r="AC17" s="19">
        <v>7760.0999999999995</v>
      </c>
      <c r="AD17" s="19">
        <v>602165.01</v>
      </c>
      <c r="AE17" s="19">
        <v>308500.12</v>
      </c>
      <c r="AF17" s="18">
        <f>SUM(AG17:AK17)</f>
        <v>318212.21600000001</v>
      </c>
      <c r="AG17" s="19">
        <v>9863.4760000000006</v>
      </c>
      <c r="AH17" s="19">
        <v>48766.31</v>
      </c>
      <c r="AI17" s="19">
        <v>60586.400000000001</v>
      </c>
      <c r="AJ17" s="19">
        <v>115070.78</v>
      </c>
      <c r="AK17" s="19">
        <v>83925.25</v>
      </c>
      <c r="AL17" s="18">
        <f>SUM(AM17:AQ17)</f>
        <v>781970.05</v>
      </c>
      <c r="AM17" s="19"/>
      <c r="AN17" s="19">
        <v>30160.59</v>
      </c>
      <c r="AO17" s="19">
        <v>15485.4</v>
      </c>
      <c r="AP17" s="19">
        <v>701592.66</v>
      </c>
      <c r="AQ17" s="19">
        <v>34731.399999999994</v>
      </c>
      <c r="AR17" s="18">
        <f t="shared" si="19"/>
        <v>361064.32</v>
      </c>
      <c r="AS17" s="19">
        <v>3282.78</v>
      </c>
      <c r="AT17" s="19">
        <v>109618.05</v>
      </c>
      <c r="AU17" s="19">
        <v>22094.58</v>
      </c>
      <c r="AV17" s="19">
        <f>177004.23-3000</f>
        <v>174004.23</v>
      </c>
      <c r="AW17" s="19">
        <f>53442.49-1377.81</f>
        <v>52064.68</v>
      </c>
      <c r="AX17" s="18">
        <f>SUM(AY17:BC17)</f>
        <v>907044.96</v>
      </c>
      <c r="AY17" s="19">
        <f>27723-4495.5</f>
        <v>23227.5</v>
      </c>
      <c r="AZ17" s="19">
        <v>248596.26</v>
      </c>
      <c r="BA17" s="19">
        <v>112815.84</v>
      </c>
      <c r="BB17" s="19">
        <v>188539.37</v>
      </c>
      <c r="BC17" s="19">
        <v>333865.99000000005</v>
      </c>
      <c r="BD17" s="18">
        <f>SUM(BE17:BI17)</f>
        <v>2098051.2999999998</v>
      </c>
      <c r="BE17" s="19">
        <v>5500</v>
      </c>
      <c r="BF17" s="19">
        <v>222932.24</v>
      </c>
      <c r="BG17" s="19">
        <v>97900.06</v>
      </c>
      <c r="BH17" s="19">
        <v>47800</v>
      </c>
      <c r="BI17" s="19">
        <v>1723919</v>
      </c>
      <c r="BJ17" s="18">
        <v>1219154.6299999999</v>
      </c>
      <c r="BK17" s="18">
        <v>488545.75999999995</v>
      </c>
    </row>
    <row r="18" spans="1:63" x14ac:dyDescent="0.25">
      <c r="A18" s="3"/>
      <c r="B18" s="4" t="s">
        <v>50</v>
      </c>
      <c r="C18" s="4"/>
      <c r="D18" s="18">
        <f t="shared" si="20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>
        <f t="shared" si="18"/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8">
        <f>SUM(AG18:AK18)</f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8">
        <f t="shared" ref="AL18" si="21">SUM(AM18:AQ18)</f>
        <v>0</v>
      </c>
      <c r="AM18" s="19"/>
      <c r="AN18" s="19"/>
      <c r="AO18" s="19"/>
      <c r="AP18" s="19"/>
      <c r="AQ18" s="19"/>
      <c r="AR18" s="18">
        <f t="shared" si="19"/>
        <v>0</v>
      </c>
      <c r="AS18" s="19"/>
      <c r="AT18" s="19"/>
      <c r="AU18" s="19"/>
      <c r="AV18" s="19"/>
      <c r="AW18" s="19"/>
      <c r="AX18" s="18">
        <f t="shared" si="17"/>
        <v>0</v>
      </c>
      <c r="AY18" s="19"/>
      <c r="AZ18" s="19"/>
      <c r="BA18" s="19"/>
      <c r="BB18" s="19"/>
      <c r="BC18" s="19"/>
      <c r="BD18" s="18">
        <f t="shared" ref="BD18:BD19" si="22">SUM(BE18:BI18)</f>
        <v>0</v>
      </c>
      <c r="BE18" s="19"/>
      <c r="BF18" s="19"/>
      <c r="BG18" s="19"/>
      <c r="BH18" s="19"/>
      <c r="BI18" s="19"/>
      <c r="BJ18" s="18"/>
      <c r="BK18" s="18"/>
    </row>
    <row r="19" spans="1:63" x14ac:dyDescent="0.25">
      <c r="A19" s="3"/>
      <c r="B19" s="4" t="s">
        <v>51</v>
      </c>
      <c r="C19" s="4"/>
      <c r="D19" s="18">
        <f t="shared" si="20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23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2522.98</v>
      </c>
      <c r="U19" s="19">
        <v>0</v>
      </c>
      <c r="V19" s="19">
        <v>619.6</v>
      </c>
      <c r="W19" s="19">
        <v>0</v>
      </c>
      <c r="X19" s="19">
        <v>851.8</v>
      </c>
      <c r="Y19" s="19">
        <v>1051.58</v>
      </c>
      <c r="Z19" s="18">
        <f t="shared" si="18"/>
        <v>3579.5</v>
      </c>
      <c r="AA19" s="19">
        <v>0</v>
      </c>
      <c r="AB19" s="19">
        <v>0</v>
      </c>
      <c r="AC19" s="19">
        <v>0</v>
      </c>
      <c r="AD19" s="19"/>
      <c r="AE19" s="19">
        <v>3579.5</v>
      </c>
      <c r="AF19" s="18">
        <f>SUM(AG19:AK19)</f>
        <v>1280</v>
      </c>
      <c r="AG19" s="19"/>
      <c r="AH19" s="19">
        <v>280</v>
      </c>
      <c r="AI19" s="19"/>
      <c r="AJ19" s="19">
        <v>0</v>
      </c>
      <c r="AK19" s="19">
        <v>1000</v>
      </c>
      <c r="AL19" s="18">
        <f>SUM(AM19:AQ19)</f>
        <v>2412.4</v>
      </c>
      <c r="AM19" s="19"/>
      <c r="AN19" s="19"/>
      <c r="AO19" s="19"/>
      <c r="AP19" s="19">
        <v>2412.4</v>
      </c>
      <c r="AQ19" s="19"/>
      <c r="AR19" s="18">
        <f t="shared" si="19"/>
        <v>136.5</v>
      </c>
      <c r="AS19" s="19">
        <v>0</v>
      </c>
      <c r="AT19" s="19"/>
      <c r="AU19" s="19"/>
      <c r="AV19" s="19">
        <v>136.5</v>
      </c>
      <c r="AW19" s="19">
        <v>0</v>
      </c>
      <c r="AX19" s="18">
        <f t="shared" si="17"/>
        <v>912</v>
      </c>
      <c r="AY19" s="19"/>
      <c r="AZ19" s="19"/>
      <c r="BA19" s="19">
        <v>912</v>
      </c>
      <c r="BB19" s="19"/>
      <c r="BC19" s="19"/>
      <c r="BD19" s="18">
        <f t="shared" si="22"/>
        <v>388.2</v>
      </c>
      <c r="BE19" s="19"/>
      <c r="BF19" s="19">
        <v>388.2</v>
      </c>
      <c r="BG19" s="19"/>
      <c r="BH19" s="19"/>
      <c r="BI19" s="19"/>
      <c r="BJ19" s="18">
        <v>2000</v>
      </c>
      <c r="BK19" s="18">
        <v>2000</v>
      </c>
    </row>
    <row r="20" spans="1:63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23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9"/>
      <c r="AB20" s="19"/>
      <c r="AC20" s="19"/>
      <c r="AD20" s="19"/>
      <c r="AE20" s="19"/>
      <c r="AF20" s="18"/>
      <c r="AG20" s="19"/>
      <c r="AH20" s="19"/>
      <c r="AI20" s="19"/>
      <c r="AJ20" s="19"/>
      <c r="AK20" s="19"/>
      <c r="AL20" s="18"/>
      <c r="AM20" s="19"/>
      <c r="AN20" s="19"/>
      <c r="AO20" s="19"/>
      <c r="AP20" s="19"/>
      <c r="AQ20" s="19"/>
      <c r="AR20" s="18"/>
      <c r="AS20" s="19"/>
      <c r="AT20" s="19"/>
      <c r="AU20" s="19"/>
      <c r="AV20" s="19"/>
      <c r="AW20" s="19"/>
      <c r="AX20" s="18"/>
      <c r="AY20" s="19"/>
      <c r="AZ20" s="19"/>
      <c r="BA20" s="19"/>
      <c r="BB20" s="19"/>
      <c r="BC20" s="19"/>
      <c r="BD20" s="18"/>
      <c r="BE20" s="19"/>
      <c r="BF20" s="19"/>
      <c r="BG20" s="19"/>
      <c r="BH20" s="19"/>
      <c r="BI20" s="19"/>
      <c r="BJ20" s="18"/>
      <c r="BK20" s="18"/>
    </row>
    <row r="21" spans="1:63" ht="15.75" thickBot="1" x14ac:dyDescent="0.3">
      <c r="A21" s="3"/>
      <c r="B21" s="39" t="s">
        <v>5</v>
      </c>
      <c r="C21" s="40"/>
      <c r="D21" s="22">
        <f>SUM(D14:D19)</f>
        <v>627099.38</v>
      </c>
      <c r="E21" s="23">
        <f>SUM(E14:E19)</f>
        <v>113000.63</v>
      </c>
      <c r="F21" s="23">
        <f t="shared" ref="F21:BK21" si="24">SUM(F14:F19)</f>
        <v>177191.75999999998</v>
      </c>
      <c r="G21" s="23">
        <f t="shared" si="24"/>
        <v>144254.31999999998</v>
      </c>
      <c r="H21" s="23">
        <f t="shared" si="24"/>
        <v>192652.66999999998</v>
      </c>
      <c r="I21" s="22">
        <f t="shared" si="24"/>
        <v>743866.87000000011</v>
      </c>
      <c r="J21" s="23">
        <f>SUM(J14:J19)</f>
        <v>10059</v>
      </c>
      <c r="K21" s="23">
        <f t="shared" ref="K21:M21" si="25">SUM(K14:K19)</f>
        <v>343080.28</v>
      </c>
      <c r="L21" s="23">
        <f t="shared" si="25"/>
        <v>314090.26</v>
      </c>
      <c r="M21" s="23">
        <f t="shared" si="25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26">SUM(Q14:Q19)</f>
        <v>670722.6399999999</v>
      </c>
      <c r="R21" s="23">
        <f t="shared" si="26"/>
        <v>2528.4499999999998</v>
      </c>
      <c r="S21" s="23">
        <f t="shared" si="26"/>
        <v>102510.2</v>
      </c>
      <c r="T21" s="22">
        <f>SUM(T14:T19)</f>
        <v>727299.11</v>
      </c>
      <c r="U21" s="23">
        <f>SUM(U15:U19)</f>
        <v>0</v>
      </c>
      <c r="V21" s="23">
        <f t="shared" ref="V21:X21" si="27">SUM(V15:V19)</f>
        <v>279795.95</v>
      </c>
      <c r="W21" s="23">
        <f t="shared" si="27"/>
        <v>53096.45</v>
      </c>
      <c r="X21" s="23">
        <f t="shared" si="27"/>
        <v>47631.220000000008</v>
      </c>
      <c r="Y21" s="23">
        <f>SUM(Y15:Y19)</f>
        <v>346775.49000000005</v>
      </c>
      <c r="Z21" s="22">
        <f t="shared" si="24"/>
        <v>1046166.84</v>
      </c>
      <c r="AA21" s="23">
        <f>SUM(AA15:AA19)</f>
        <v>10837.84</v>
      </c>
      <c r="AB21" s="23">
        <f t="shared" ref="AB21:AE21" si="28">SUM(AB15:AB19)</f>
        <v>0</v>
      </c>
      <c r="AC21" s="23">
        <f t="shared" si="28"/>
        <v>11610.11</v>
      </c>
      <c r="AD21" s="23">
        <f t="shared" si="28"/>
        <v>602165.01</v>
      </c>
      <c r="AE21" s="23">
        <f t="shared" si="28"/>
        <v>421553.88</v>
      </c>
      <c r="AF21" s="22">
        <f>SUM(AF14:AF19)</f>
        <v>443176.76600000006</v>
      </c>
      <c r="AG21" s="23">
        <f>SUM(AG15:AG19)</f>
        <v>20701.315999999999</v>
      </c>
      <c r="AH21" s="23">
        <f t="shared" ref="AH21:AK21" si="29">SUM(AH15:AH19)</f>
        <v>53278.539999999994</v>
      </c>
      <c r="AI21" s="23">
        <f t="shared" si="29"/>
        <v>60586.400000000001</v>
      </c>
      <c r="AJ21" s="23">
        <f t="shared" si="29"/>
        <v>115070.78</v>
      </c>
      <c r="AK21" s="23">
        <f t="shared" si="29"/>
        <v>193539.73000000004</v>
      </c>
      <c r="AL21" s="22">
        <f>SUM(AL14:AL19)</f>
        <v>949317.04000000015</v>
      </c>
      <c r="AM21" s="23">
        <f>SUM(AM15:AM19)</f>
        <v>10667.84</v>
      </c>
      <c r="AN21" s="23">
        <f>SUM(AN15:AN19)</f>
        <v>67030.44</v>
      </c>
      <c r="AO21" s="23">
        <f t="shared" ref="AO21:AQ21" si="30">SUM(AO15:AO19)</f>
        <v>16156.8</v>
      </c>
      <c r="AP21" s="23">
        <f t="shared" si="30"/>
        <v>712333.72000000009</v>
      </c>
      <c r="AQ21" s="23">
        <f t="shared" si="30"/>
        <v>143128.24000000002</v>
      </c>
      <c r="AR21" s="22">
        <f>SUM(AR14:AR19)</f>
        <v>476974.9</v>
      </c>
      <c r="AS21" s="23">
        <f>SUM(AS15:AS19)</f>
        <v>14120.62</v>
      </c>
      <c r="AT21" s="23">
        <f t="shared" ref="AT21:AW21" si="31">SUM(AT15:AT19)</f>
        <v>116242.31</v>
      </c>
      <c r="AU21" s="23">
        <f t="shared" si="31"/>
        <v>22094.58</v>
      </c>
      <c r="AV21" s="23">
        <f t="shared" si="31"/>
        <v>182636.15000000002</v>
      </c>
      <c r="AW21" s="23">
        <f t="shared" si="31"/>
        <v>141881.24</v>
      </c>
      <c r="AX21" s="22">
        <f t="shared" si="24"/>
        <v>1029600.07</v>
      </c>
      <c r="AY21" s="23">
        <f t="shared" ref="AY21:BI21" si="32">SUM(AY15:AY19)</f>
        <v>35381.589999999997</v>
      </c>
      <c r="AZ21" s="23">
        <f t="shared" si="32"/>
        <v>248596.26</v>
      </c>
      <c r="BA21" s="23">
        <f t="shared" si="32"/>
        <v>122194.34999999999</v>
      </c>
      <c r="BB21" s="23">
        <f t="shared" si="32"/>
        <v>188539.37</v>
      </c>
      <c r="BC21" s="23">
        <f t="shared" si="32"/>
        <v>434888.50000000006</v>
      </c>
      <c r="BD21" s="22">
        <f t="shared" si="24"/>
        <v>2265041.5499999998</v>
      </c>
      <c r="BE21" s="23">
        <f>SUM(BE15:BE19)</f>
        <v>16443.84</v>
      </c>
      <c r="BF21" s="23">
        <f t="shared" si="32"/>
        <v>232576.72</v>
      </c>
      <c r="BG21" s="23">
        <f t="shared" si="32"/>
        <v>98273.739999999991</v>
      </c>
      <c r="BH21" s="23">
        <f t="shared" si="32"/>
        <v>48003.25</v>
      </c>
      <c r="BI21" s="23">
        <f t="shared" si="32"/>
        <v>1869744</v>
      </c>
      <c r="BJ21" s="22">
        <f t="shared" si="24"/>
        <v>1390150.7449999999</v>
      </c>
      <c r="BK21" s="22">
        <f t="shared" si="24"/>
        <v>888027.67499999981</v>
      </c>
    </row>
    <row r="22" spans="1:63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9"/>
      <c r="AB22" s="19"/>
      <c r="AC22" s="19"/>
      <c r="AD22" s="19"/>
      <c r="AE22" s="19"/>
      <c r="AF22" s="18"/>
      <c r="AG22" s="19"/>
      <c r="AH22" s="19"/>
      <c r="AI22" s="19"/>
      <c r="AJ22" s="19"/>
      <c r="AK22" s="19"/>
      <c r="AL22" s="18"/>
      <c r="AM22" s="19"/>
      <c r="AN22" s="19"/>
      <c r="AO22" s="19"/>
      <c r="AP22" s="19"/>
      <c r="AQ22" s="19"/>
      <c r="AR22" s="18"/>
      <c r="AS22" s="19"/>
      <c r="AT22" s="19"/>
      <c r="AU22" s="19"/>
      <c r="AV22" s="19"/>
      <c r="AW22" s="19"/>
      <c r="AX22" s="18"/>
      <c r="AY22" s="19"/>
      <c r="AZ22" s="19"/>
      <c r="BA22" s="19"/>
      <c r="BB22" s="19"/>
      <c r="BC22" s="19"/>
      <c r="BD22" s="18"/>
      <c r="BE22" s="19"/>
      <c r="BF22" s="19"/>
      <c r="BG22" s="19"/>
      <c r="BH22" s="19"/>
      <c r="BI22" s="19"/>
      <c r="BJ22" s="18"/>
      <c r="BK22" s="18"/>
    </row>
    <row r="23" spans="1:63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33">+E12-E21</f>
        <v>-111000.63</v>
      </c>
      <c r="F23" s="25">
        <f t="shared" si="33"/>
        <v>335308.24</v>
      </c>
      <c r="G23" s="25">
        <f t="shared" si="33"/>
        <v>-144254.31999999998</v>
      </c>
      <c r="H23" s="25">
        <f t="shared" si="33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34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35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-716317.05999999994</v>
      </c>
      <c r="U23" s="25">
        <f>+U12-U21</f>
        <v>0</v>
      </c>
      <c r="V23" s="25">
        <f>+V12-V21</f>
        <v>-277795.95</v>
      </c>
      <c r="W23" s="25">
        <f t="shared" ref="W23:Y23" si="36">+W12-W21</f>
        <v>-53096.45</v>
      </c>
      <c r="X23" s="25">
        <f t="shared" si="36"/>
        <v>-46631.220000000008</v>
      </c>
      <c r="Y23" s="25">
        <f t="shared" si="36"/>
        <v>-338793.44000000006</v>
      </c>
      <c r="Z23" s="24">
        <f>+Z12-Z21</f>
        <v>456973.16000000003</v>
      </c>
      <c r="AA23" s="25">
        <f t="shared" ref="AA23:BK23" si="37">+AA12-AA21</f>
        <v>-10837.84</v>
      </c>
      <c r="AB23" s="25">
        <f t="shared" si="37"/>
        <v>1200</v>
      </c>
      <c r="AC23" s="25">
        <f t="shared" si="37"/>
        <v>-11220.11</v>
      </c>
      <c r="AD23" s="25">
        <f t="shared" si="37"/>
        <v>899384.99</v>
      </c>
      <c r="AE23" s="25">
        <f t="shared" si="37"/>
        <v>-421553.88</v>
      </c>
      <c r="AF23" s="24">
        <f>+AF12-AF21</f>
        <v>-442634.41600000008</v>
      </c>
      <c r="AG23" s="25">
        <f>+AG12-AG21</f>
        <v>-20701.315999999999</v>
      </c>
      <c r="AH23" s="25">
        <f t="shared" ref="AH23:AK23" si="38">+AH12-AH21</f>
        <v>-53278.539999999994</v>
      </c>
      <c r="AI23" s="25">
        <f t="shared" si="38"/>
        <v>-60586.400000000001</v>
      </c>
      <c r="AJ23" s="25">
        <f t="shared" si="38"/>
        <v>-115070.78</v>
      </c>
      <c r="AK23" s="25">
        <f t="shared" si="38"/>
        <v>-192997.38000000003</v>
      </c>
      <c r="AL23" s="24">
        <f>+AL12-AL21</f>
        <v>272042.95999999985</v>
      </c>
      <c r="AM23" s="25">
        <f>+AM12-AM21</f>
        <v>9332.16</v>
      </c>
      <c r="AN23" s="25">
        <f>+AN12-AN21</f>
        <v>-67030.44</v>
      </c>
      <c r="AO23" s="25">
        <f t="shared" ref="AO23:AQ23" si="39">+AO12-AO21</f>
        <v>-16156.8</v>
      </c>
      <c r="AP23" s="25">
        <f t="shared" si="39"/>
        <v>489026.27999999991</v>
      </c>
      <c r="AQ23" s="25">
        <f t="shared" si="39"/>
        <v>-143128.24000000002</v>
      </c>
      <c r="AR23" s="24">
        <f t="shared" si="37"/>
        <v>526425.1</v>
      </c>
      <c r="AS23" s="25">
        <f>+AS12-AS21</f>
        <v>-14120.62</v>
      </c>
      <c r="AT23" s="25">
        <f t="shared" ref="AT23:AW23" si="40">+AT12-AT21</f>
        <v>886157.69</v>
      </c>
      <c r="AU23" s="25">
        <f t="shared" si="40"/>
        <v>-21094.58</v>
      </c>
      <c r="AV23" s="25">
        <f t="shared" si="40"/>
        <v>-182636.15000000002</v>
      </c>
      <c r="AW23" s="25">
        <f t="shared" si="40"/>
        <v>-141881.24</v>
      </c>
      <c r="AX23" s="24">
        <f>+AX12-AX21</f>
        <v>-517717.54999999993</v>
      </c>
      <c r="AY23" s="25">
        <f>+AY12-AY21</f>
        <v>-35381.589999999997</v>
      </c>
      <c r="AZ23" s="25">
        <f t="shared" ref="AZ23:BC23" si="41">+AZ12-AZ21</f>
        <v>-242346.26</v>
      </c>
      <c r="BA23" s="25">
        <f t="shared" si="41"/>
        <v>379638.17000000004</v>
      </c>
      <c r="BB23" s="25">
        <f t="shared" si="41"/>
        <v>-188539.37</v>
      </c>
      <c r="BC23" s="25">
        <f t="shared" si="41"/>
        <v>-431088.50000000006</v>
      </c>
      <c r="BD23" s="24">
        <f>+BD12-BD21</f>
        <v>-13855.979999999981</v>
      </c>
      <c r="BE23" s="25">
        <f>+BE12-BE21</f>
        <v>-16443.84</v>
      </c>
      <c r="BF23" s="25">
        <f t="shared" ref="BF23:BI23" si="42">+BF12-BF21</f>
        <v>-232576.72</v>
      </c>
      <c r="BG23" s="25">
        <f t="shared" si="42"/>
        <v>-97026.169999999984</v>
      </c>
      <c r="BH23" s="25">
        <f t="shared" si="42"/>
        <v>201934.75</v>
      </c>
      <c r="BI23" s="25">
        <f t="shared" si="42"/>
        <v>130256</v>
      </c>
      <c r="BJ23" s="24">
        <f>+BJ12-BJ21</f>
        <v>111849.25500000012</v>
      </c>
      <c r="BK23" s="24">
        <f t="shared" si="37"/>
        <v>113972.32500000019</v>
      </c>
    </row>
    <row r="24" spans="1:63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9"/>
      <c r="AB24" s="19"/>
      <c r="AC24" s="19"/>
      <c r="AD24" s="19"/>
      <c r="AE24" s="19"/>
      <c r="AF24" s="18"/>
      <c r="AG24" s="19"/>
      <c r="AH24" s="19"/>
      <c r="AI24" s="19"/>
      <c r="AJ24" s="19"/>
      <c r="AK24" s="19"/>
      <c r="AL24" s="18"/>
      <c r="AM24" s="19"/>
      <c r="AN24" s="19"/>
      <c r="AO24" s="19"/>
      <c r="AP24" s="19"/>
      <c r="AQ24" s="19"/>
      <c r="AR24" s="18"/>
      <c r="AS24" s="19"/>
      <c r="AT24" s="19"/>
      <c r="AU24" s="19"/>
      <c r="AV24" s="19"/>
      <c r="AW24" s="19"/>
      <c r="AX24" s="18"/>
      <c r="AY24" s="19"/>
      <c r="AZ24" s="19"/>
      <c r="BA24" s="19"/>
      <c r="BB24" s="19"/>
      <c r="BC24" s="19"/>
      <c r="BD24" s="18"/>
      <c r="BE24" s="19"/>
      <c r="BF24" s="19"/>
      <c r="BG24" s="19"/>
      <c r="BH24" s="19"/>
      <c r="BI24" s="19"/>
      <c r="BJ24" s="18"/>
      <c r="BK24" s="18"/>
    </row>
    <row r="25" spans="1:63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8">
        <f>T25</f>
        <v>164325.16000000003</v>
      </c>
      <c r="V25" s="18">
        <f>U30</f>
        <v>164325.16000000003</v>
      </c>
      <c r="W25" s="18">
        <f>V30</f>
        <v>186529.21000000002</v>
      </c>
      <c r="X25" s="18">
        <f>W30</f>
        <v>133432.76</v>
      </c>
      <c r="Y25" s="18">
        <f>X30</f>
        <v>86801.540000000008</v>
      </c>
      <c r="Z25" s="18">
        <f>Y30</f>
        <v>148008.09999999995</v>
      </c>
      <c r="AA25" s="19">
        <f>Z25</f>
        <v>148008.09999999995</v>
      </c>
      <c r="AB25" s="19">
        <f>AA30</f>
        <v>137170.25999999995</v>
      </c>
      <c r="AC25" s="19">
        <f>AB30</f>
        <v>138370.25999999995</v>
      </c>
      <c r="AD25" s="19">
        <f>AC30</f>
        <v>127150.14999999995</v>
      </c>
      <c r="AE25" s="19">
        <f>AD30</f>
        <v>1026535.1399999999</v>
      </c>
      <c r="AF25" s="18">
        <f>AE30</f>
        <v>604981.25999999989</v>
      </c>
      <c r="AG25" s="19">
        <f>AF25</f>
        <v>604981.25999999989</v>
      </c>
      <c r="AH25" s="19">
        <f>AG30</f>
        <v>184279.9439999999</v>
      </c>
      <c r="AI25" s="19">
        <f>AH30</f>
        <v>131001.40399999991</v>
      </c>
      <c r="AJ25" s="19">
        <f>AI30</f>
        <v>70415.003999999899</v>
      </c>
      <c r="AK25" s="19">
        <f>AJ30</f>
        <v>155344.2239999999</v>
      </c>
      <c r="AL25" s="18">
        <f>AF30</f>
        <v>162346.84399999981</v>
      </c>
      <c r="AM25" s="19">
        <f>AL25</f>
        <v>162346.84399999981</v>
      </c>
      <c r="AN25" s="19">
        <f>AM30</f>
        <v>171679.00399999981</v>
      </c>
      <c r="AO25" s="19">
        <f t="shared" ref="AO25:AR25" si="43">AN30</f>
        <v>104648.56399999981</v>
      </c>
      <c r="AP25" s="19">
        <f t="shared" si="43"/>
        <v>88491.763999999806</v>
      </c>
      <c r="AQ25" s="19">
        <f t="shared" si="43"/>
        <v>577518.04399999976</v>
      </c>
      <c r="AR25" s="18">
        <f t="shared" si="43"/>
        <v>184389.80399999977</v>
      </c>
      <c r="AS25" s="19">
        <f>AR25</f>
        <v>184389.80399999977</v>
      </c>
      <c r="AT25" s="19">
        <f>AS30</f>
        <v>170269.18399999978</v>
      </c>
      <c r="AU25" s="19">
        <f>AT30</f>
        <v>256426.87399999984</v>
      </c>
      <c r="AV25" s="19">
        <f>AU30</f>
        <v>235332.29399999982</v>
      </c>
      <c r="AW25" s="19">
        <f>AV30</f>
        <v>52696.143999999797</v>
      </c>
      <c r="AX25" s="18">
        <f>AR30</f>
        <v>310814.90399999975</v>
      </c>
      <c r="AY25" s="19">
        <f>AX25</f>
        <v>310814.90399999975</v>
      </c>
      <c r="AZ25" s="19">
        <f>AY30</f>
        <v>275433.31399999978</v>
      </c>
      <c r="BA25" s="19">
        <f>AZ30</f>
        <v>33087.053999999771</v>
      </c>
      <c r="BB25" s="19">
        <f>BA30</f>
        <v>812725.22399999981</v>
      </c>
      <c r="BC25" s="19">
        <f>BB30</f>
        <v>624185.85399999982</v>
      </c>
      <c r="BD25" s="18">
        <f>AX30</f>
        <v>193097.35399999982</v>
      </c>
      <c r="BE25" s="19">
        <f>BD25</f>
        <v>193097.35399999982</v>
      </c>
      <c r="BF25" s="19">
        <f>BE30</f>
        <v>176653.51399999982</v>
      </c>
      <c r="BG25" s="19">
        <f>BF30</f>
        <v>-55923.20600000018</v>
      </c>
      <c r="BH25" s="19">
        <f>BG30</f>
        <v>97050.623999999836</v>
      </c>
      <c r="BI25" s="19">
        <f>BH30</f>
        <v>298985.37399999984</v>
      </c>
      <c r="BJ25" s="18">
        <f>BD30</f>
        <v>29241.373999999836</v>
      </c>
      <c r="BK25" s="18">
        <f t="shared" ref="BK25" si="44">BJ30</f>
        <v>141090.62899999996</v>
      </c>
    </row>
    <row r="26" spans="1:63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45">SUM(E23:E25)</f>
        <v>906061.54</v>
      </c>
      <c r="F26" s="19">
        <f t="shared" si="45"/>
        <v>1241369.78</v>
      </c>
      <c r="G26" s="19">
        <f t="shared" si="45"/>
        <v>1097115.46</v>
      </c>
      <c r="H26" s="19">
        <f t="shared" si="45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46">SUM(L23:L25)</f>
        <v>-260386.07</v>
      </c>
      <c r="M26" s="19">
        <f t="shared" ref="M26:S26" si="47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47"/>
        <v>266835.36000000004</v>
      </c>
      <c r="S26" s="19">
        <f t="shared" si="47"/>
        <v>164325.16000000003</v>
      </c>
      <c r="T26" s="18">
        <f t="shared" ref="T26:AA26" si="48">SUM(T23:T25)</f>
        <v>-551991.89999999991</v>
      </c>
      <c r="U26" s="18">
        <f t="shared" si="48"/>
        <v>164325.16000000003</v>
      </c>
      <c r="V26" s="18">
        <f t="shared" si="48"/>
        <v>-113470.78999999998</v>
      </c>
      <c r="W26" s="18">
        <f t="shared" si="48"/>
        <v>133432.76</v>
      </c>
      <c r="X26" s="18">
        <f t="shared" si="48"/>
        <v>86801.540000000008</v>
      </c>
      <c r="Y26" s="18">
        <f t="shared" si="48"/>
        <v>-251991.90000000005</v>
      </c>
      <c r="Z26" s="18">
        <f>SUM(Z23:Z25)</f>
        <v>604981.26</v>
      </c>
      <c r="AA26" s="19">
        <f t="shared" si="48"/>
        <v>137170.25999999995</v>
      </c>
      <c r="AB26" s="19">
        <f t="shared" ref="AB26:AE26" si="49">SUM(AB23:AB25)</f>
        <v>138370.25999999995</v>
      </c>
      <c r="AC26" s="19">
        <f t="shared" si="49"/>
        <v>127150.14999999995</v>
      </c>
      <c r="AD26" s="19">
        <f>SUM(AD23:AD25)</f>
        <v>1026535.1399999999</v>
      </c>
      <c r="AE26" s="19">
        <f t="shared" si="49"/>
        <v>604981.25999999989</v>
      </c>
      <c r="AF26" s="18">
        <f>SUM(AF23:AF25)</f>
        <v>162346.84399999981</v>
      </c>
      <c r="AG26" s="19">
        <f>SUM(AG23:AG25)</f>
        <v>584279.9439999999</v>
      </c>
      <c r="AH26" s="19">
        <f>SUM(AH23:AH25)</f>
        <v>131001.40399999991</v>
      </c>
      <c r="AI26" s="19">
        <f t="shared" ref="AI26:AK26" si="50">SUM(AI23:AI25)</f>
        <v>70415.003999999899</v>
      </c>
      <c r="AJ26" s="19">
        <f t="shared" si="50"/>
        <v>-44655.7760000001</v>
      </c>
      <c r="AK26" s="19">
        <f t="shared" si="50"/>
        <v>-37653.156000000134</v>
      </c>
      <c r="AL26" s="18">
        <f t="shared" ref="AL26:AQ26" si="51">SUM(AL23:AL25)</f>
        <v>434389.80399999965</v>
      </c>
      <c r="AM26" s="19">
        <f>SUM(AM23:AM25)</f>
        <v>171679.00399999981</v>
      </c>
      <c r="AN26" s="19">
        <f t="shared" si="51"/>
        <v>104648.56399999981</v>
      </c>
      <c r="AO26" s="19">
        <f t="shared" si="51"/>
        <v>88491.763999999806</v>
      </c>
      <c r="AP26" s="19">
        <f t="shared" si="51"/>
        <v>577518.04399999976</v>
      </c>
      <c r="AQ26" s="19">
        <f t="shared" si="51"/>
        <v>434389.80399999977</v>
      </c>
      <c r="AR26" s="18">
        <f>SUM(AR23:AR25)</f>
        <v>710814.90399999975</v>
      </c>
      <c r="AS26" s="19">
        <f>SUM(AS23:AS25)</f>
        <v>170269.18399999978</v>
      </c>
      <c r="AT26" s="19">
        <f>SUM(AT23:AT25)</f>
        <v>1056426.8739999998</v>
      </c>
      <c r="AU26" s="19">
        <f t="shared" ref="AU26:AV26" si="52">SUM(AU23:AU25)</f>
        <v>235332.29399999982</v>
      </c>
      <c r="AV26" s="19">
        <f t="shared" si="52"/>
        <v>52696.143999999797</v>
      </c>
      <c r="AW26" s="19">
        <f>SUM(AW23:AW25)</f>
        <v>-89185.096000000194</v>
      </c>
      <c r="AX26" s="18">
        <f>SUM(AX23:AX25)</f>
        <v>-206902.64600000018</v>
      </c>
      <c r="AY26" s="19">
        <f>SUM(AY23:AY25)</f>
        <v>275433.31399999978</v>
      </c>
      <c r="AZ26" s="19">
        <f>SUM(AZ23:AZ25)</f>
        <v>33087.053999999771</v>
      </c>
      <c r="BA26" s="19">
        <f t="shared" ref="BA26:BC26" si="53">SUM(BA23:BA25)</f>
        <v>412725.22399999981</v>
      </c>
      <c r="BB26" s="19">
        <f t="shared" si="53"/>
        <v>624185.85399999982</v>
      </c>
      <c r="BC26" s="19">
        <f t="shared" si="53"/>
        <v>193097.35399999976</v>
      </c>
      <c r="BD26" s="18">
        <f>SUM(BD23:BD25)</f>
        <v>179241.37399999984</v>
      </c>
      <c r="BE26" s="19">
        <f>SUM(BE23:BE25)</f>
        <v>176653.51399999982</v>
      </c>
      <c r="BF26" s="19">
        <f t="shared" ref="BF26:BI26" si="54">SUM(BF23:BF25)</f>
        <v>-55923.20600000018</v>
      </c>
      <c r="BG26" s="19">
        <f>SUM(BG23:BG25)</f>
        <v>-152949.37600000016</v>
      </c>
      <c r="BH26" s="19">
        <f t="shared" si="54"/>
        <v>298985.37399999984</v>
      </c>
      <c r="BI26" s="19">
        <f t="shared" si="54"/>
        <v>429241.37399999984</v>
      </c>
      <c r="BJ26" s="18">
        <f t="shared" ref="BJ26:BK26" si="55">SUM(BJ23:BJ25)</f>
        <v>141090.62899999996</v>
      </c>
      <c r="BK26" s="18">
        <f t="shared" si="55"/>
        <v>255062.95400000014</v>
      </c>
    </row>
    <row r="27" spans="1:63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>
        <f>SUM(AA27:AE27)</f>
        <v>0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</row>
    <row r="28" spans="1:63" x14ac:dyDescent="0.25">
      <c r="A28" s="5" t="s">
        <v>10</v>
      </c>
      <c r="B28" s="4"/>
      <c r="C28" s="4"/>
      <c r="D28" s="30">
        <f t="shared" ref="D28:D29" si="56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f t="shared" ref="Z28:Z29" si="57">SUM(AA28:AE28)</f>
        <v>0</v>
      </c>
      <c r="AA28" s="30"/>
      <c r="AB28" s="30"/>
      <c r="AC28" s="30"/>
      <c r="AD28" s="30"/>
      <c r="AE28" s="30"/>
      <c r="AF28" s="30">
        <f>SUM(AG28:AK28)</f>
        <v>0</v>
      </c>
      <c r="AG28" s="30">
        <v>-400000</v>
      </c>
      <c r="AH28" s="30"/>
      <c r="AI28" s="30">
        <v>0</v>
      </c>
      <c r="AJ28" s="30">
        <v>200000</v>
      </c>
      <c r="AK28" s="30">
        <v>200000</v>
      </c>
      <c r="AL28" s="30">
        <f>AM28+AN28+AO28+AP28+AQ28</f>
        <v>-250000</v>
      </c>
      <c r="AM28" s="30"/>
      <c r="AN28" s="30"/>
      <c r="AO28" s="30"/>
      <c r="AP28" s="30"/>
      <c r="AQ28" s="30">
        <v>-250000</v>
      </c>
      <c r="AR28" s="30">
        <f>SUM(AS28:AW28)</f>
        <v>-400000</v>
      </c>
      <c r="AS28" s="30"/>
      <c r="AT28" s="30">
        <v>-800000</v>
      </c>
      <c r="AU28" s="30"/>
      <c r="AV28" s="30">
        <v>0</v>
      </c>
      <c r="AW28" s="30">
        <v>400000</v>
      </c>
      <c r="AX28" s="30">
        <f>SUM(AY28:BC28)</f>
        <v>400000</v>
      </c>
      <c r="AY28" s="30"/>
      <c r="AZ28" s="30"/>
      <c r="BA28" s="30">
        <v>400000</v>
      </c>
      <c r="BB28" s="30"/>
      <c r="BC28" s="30"/>
      <c r="BD28" s="30">
        <f>SUM(BE28:BI28)</f>
        <v>-150000</v>
      </c>
      <c r="BE28" s="30"/>
      <c r="BF28" s="30"/>
      <c r="BG28" s="30">
        <v>250000</v>
      </c>
      <c r="BH28" s="30"/>
      <c r="BI28" s="30">
        <v>-400000</v>
      </c>
      <c r="BJ28" s="30"/>
      <c r="BK28" s="30">
        <v>-250000</v>
      </c>
    </row>
    <row r="29" spans="1:63" x14ac:dyDescent="0.25">
      <c r="A29" s="5" t="s">
        <v>11</v>
      </c>
      <c r="B29" s="4"/>
      <c r="C29" s="4"/>
      <c r="D29" s="30">
        <f t="shared" si="56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58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>
        <f t="shared" si="57"/>
        <v>0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</row>
    <row r="30" spans="1:63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BK30" si="59">SUM(F26:F29)</f>
        <v>1241369.78</v>
      </c>
      <c r="G30" s="27">
        <f t="shared" ref="G30:M30" si="60">SUM(G26:G29)</f>
        <v>1097115.46</v>
      </c>
      <c r="H30" s="27">
        <f t="shared" si="60"/>
        <v>905296.79</v>
      </c>
      <c r="I30" s="26">
        <f t="shared" si="60"/>
        <v>162976.59999999998</v>
      </c>
      <c r="J30" s="27">
        <f t="shared" si="60"/>
        <v>396437.79000000004</v>
      </c>
      <c r="K30" s="27">
        <f t="shared" si="60"/>
        <v>53357.510000000009</v>
      </c>
      <c r="L30" s="27">
        <f t="shared" si="60"/>
        <v>239613.93</v>
      </c>
      <c r="M30" s="27">
        <f t="shared" si="60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61">SUM(Q26:Q29)</f>
        <v>269363.81000000006</v>
      </c>
      <c r="R30" s="27">
        <f t="shared" ref="R30" si="62">SUM(R26:R29)</f>
        <v>266835.36000000004</v>
      </c>
      <c r="S30" s="27">
        <f>SUM(S26:S29)</f>
        <v>164325.16000000003</v>
      </c>
      <c r="T30" s="26">
        <f>SUM(T26:T29)</f>
        <v>148008.10000000009</v>
      </c>
      <c r="U30" s="26">
        <f>SUM(U26:U29)</f>
        <v>164325.16000000003</v>
      </c>
      <c r="V30" s="26">
        <f t="shared" ref="V30:X30" si="63">SUM(V26:V29)</f>
        <v>186529.21000000002</v>
      </c>
      <c r="W30" s="26">
        <f t="shared" si="63"/>
        <v>133432.76</v>
      </c>
      <c r="X30" s="26">
        <f t="shared" si="63"/>
        <v>86801.540000000008</v>
      </c>
      <c r="Y30" s="26">
        <f>SUM(Y26:Y29)</f>
        <v>148008.09999999995</v>
      </c>
      <c r="Z30" s="26">
        <f>SUM(Z26:Z29)</f>
        <v>604981.26</v>
      </c>
      <c r="AA30" s="27">
        <f>SUM(AA26:AA29)</f>
        <v>137170.25999999995</v>
      </c>
      <c r="AB30" s="27">
        <f t="shared" ref="AB30:AE30" si="64">SUM(AB26:AB29)</f>
        <v>138370.25999999995</v>
      </c>
      <c r="AC30" s="27">
        <f t="shared" si="64"/>
        <v>127150.14999999995</v>
      </c>
      <c r="AD30" s="27">
        <f t="shared" si="64"/>
        <v>1026535.1399999999</v>
      </c>
      <c r="AE30" s="27">
        <f t="shared" si="64"/>
        <v>604981.25999999989</v>
      </c>
      <c r="AF30" s="26">
        <f>SUM(AF26:AF29)</f>
        <v>162346.84399999981</v>
      </c>
      <c r="AG30" s="33">
        <f t="shared" si="59"/>
        <v>184279.9439999999</v>
      </c>
      <c r="AH30" s="33">
        <f t="shared" si="59"/>
        <v>131001.40399999991</v>
      </c>
      <c r="AI30" s="33">
        <f t="shared" si="59"/>
        <v>70415.003999999899</v>
      </c>
      <c r="AJ30" s="33">
        <f t="shared" si="59"/>
        <v>155344.2239999999</v>
      </c>
      <c r="AK30" s="33">
        <f t="shared" si="59"/>
        <v>162346.84399999987</v>
      </c>
      <c r="AL30" s="26">
        <f>SUM(AL26:AL29)</f>
        <v>184389.80399999965</v>
      </c>
      <c r="AM30" s="27">
        <f>SUM(AM26:AM29)</f>
        <v>171679.00399999981</v>
      </c>
      <c r="AN30" s="27">
        <f t="shared" si="59"/>
        <v>104648.56399999981</v>
      </c>
      <c r="AO30" s="27">
        <f t="shared" si="59"/>
        <v>88491.763999999806</v>
      </c>
      <c r="AP30" s="27">
        <f t="shared" si="59"/>
        <v>577518.04399999976</v>
      </c>
      <c r="AQ30" s="27">
        <f t="shared" si="59"/>
        <v>184389.80399999977</v>
      </c>
      <c r="AR30" s="26">
        <f t="shared" si="59"/>
        <v>310814.90399999975</v>
      </c>
      <c r="AS30" s="27">
        <f>SUM(AS26:AS29)</f>
        <v>170269.18399999978</v>
      </c>
      <c r="AT30" s="27">
        <f t="shared" ref="AT30:AW30" si="65">SUM(AT26:AT29)</f>
        <v>256426.87399999984</v>
      </c>
      <c r="AU30" s="27">
        <f t="shared" si="65"/>
        <v>235332.29399999982</v>
      </c>
      <c r="AV30" s="27">
        <f t="shared" si="65"/>
        <v>52696.143999999797</v>
      </c>
      <c r="AW30" s="27">
        <f t="shared" si="65"/>
        <v>310814.90399999981</v>
      </c>
      <c r="AX30" s="26">
        <f>SUM(AX26:AX29)</f>
        <v>193097.35399999982</v>
      </c>
      <c r="AY30" s="27">
        <f>SUM(AY26:AY29)</f>
        <v>275433.31399999978</v>
      </c>
      <c r="AZ30" s="27">
        <f t="shared" si="59"/>
        <v>33087.053999999771</v>
      </c>
      <c r="BA30" s="27">
        <f t="shared" si="59"/>
        <v>812725.22399999981</v>
      </c>
      <c r="BB30" s="27">
        <f t="shared" si="59"/>
        <v>624185.85399999982</v>
      </c>
      <c r="BC30" s="27">
        <f t="shared" si="59"/>
        <v>193097.35399999976</v>
      </c>
      <c r="BD30" s="26">
        <f t="shared" si="59"/>
        <v>29241.373999999836</v>
      </c>
      <c r="BE30" s="27">
        <f>SUM(BE26:BE29)</f>
        <v>176653.51399999982</v>
      </c>
      <c r="BF30" s="27">
        <f t="shared" si="59"/>
        <v>-55923.20600000018</v>
      </c>
      <c r="BG30" s="27">
        <f t="shared" si="59"/>
        <v>97050.623999999836</v>
      </c>
      <c r="BH30" s="27">
        <f t="shared" si="59"/>
        <v>298985.37399999984</v>
      </c>
      <c r="BI30" s="27">
        <f t="shared" si="59"/>
        <v>29241.373999999836</v>
      </c>
      <c r="BJ30" s="26">
        <f t="shared" si="59"/>
        <v>141090.62899999996</v>
      </c>
      <c r="BK30" s="26">
        <f t="shared" si="59"/>
        <v>5062.9540000001434</v>
      </c>
    </row>
    <row r="31" spans="1:63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9"/>
      <c r="AB31" s="19"/>
      <c r="AC31" s="19"/>
      <c r="AD31" s="19"/>
      <c r="AE31" s="19"/>
      <c r="AF31" s="18"/>
      <c r="AG31" s="34"/>
      <c r="AH31" s="34"/>
      <c r="AI31" s="34"/>
      <c r="AJ31" s="34"/>
      <c r="AK31" s="34"/>
      <c r="AL31" s="18"/>
      <c r="AM31" s="19"/>
      <c r="AN31" s="19"/>
      <c r="AO31" s="19"/>
      <c r="AP31" s="19"/>
      <c r="AQ31" s="19"/>
      <c r="AR31" s="18"/>
      <c r="AS31" s="19"/>
      <c r="AT31" s="19"/>
      <c r="AU31" s="19"/>
      <c r="AV31" s="19"/>
      <c r="AW31" s="19"/>
      <c r="AX31" s="18"/>
      <c r="AY31" s="19"/>
      <c r="AZ31" s="19"/>
      <c r="BA31" s="19"/>
      <c r="BB31" s="19"/>
      <c r="BC31" s="19"/>
      <c r="BD31" s="18"/>
      <c r="BE31" s="19"/>
      <c r="BF31" s="19"/>
      <c r="BG31" s="19"/>
      <c r="BH31" s="19"/>
      <c r="BI31" s="19"/>
      <c r="BJ31" s="18"/>
      <c r="BK31" s="18"/>
    </row>
    <row r="32" spans="1:63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9"/>
      <c r="AB32" s="19"/>
      <c r="AC32" s="19"/>
      <c r="AD32" s="19"/>
      <c r="AE32" s="19"/>
      <c r="AF32" s="18"/>
      <c r="AG32" s="34"/>
      <c r="AH32" s="34"/>
      <c r="AI32" s="34"/>
      <c r="AJ32" s="34"/>
      <c r="AK32" s="34"/>
      <c r="AL32" s="18"/>
      <c r="AM32" s="19"/>
      <c r="AN32" s="19"/>
      <c r="AO32" s="19"/>
      <c r="AP32" s="19"/>
      <c r="AQ32" s="19"/>
      <c r="AR32" s="18"/>
      <c r="AS32" s="19"/>
      <c r="AT32" s="19"/>
      <c r="AU32" s="19"/>
      <c r="AV32" s="19"/>
      <c r="AW32" s="19"/>
      <c r="AX32" s="18"/>
      <c r="AY32" s="19"/>
      <c r="AZ32" s="19"/>
      <c r="BA32" s="19"/>
      <c r="BB32" s="19"/>
      <c r="BC32" s="19"/>
      <c r="BD32" s="18"/>
      <c r="BE32" s="19"/>
      <c r="BF32" s="19"/>
      <c r="BG32" s="19"/>
      <c r="BH32" s="19"/>
      <c r="BI32" s="19"/>
      <c r="BJ32" s="18"/>
      <c r="BK32" s="18"/>
    </row>
    <row r="33" spans="1:63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9"/>
      <c r="AB33" s="19"/>
      <c r="AC33" s="19"/>
      <c r="AD33" s="19"/>
      <c r="AE33" s="19"/>
      <c r="AF33" s="18"/>
      <c r="AG33" s="34"/>
      <c r="AH33" s="34"/>
      <c r="AI33" s="34"/>
      <c r="AJ33" s="34"/>
      <c r="AK33" s="34"/>
      <c r="AL33" s="18"/>
      <c r="AM33" s="19"/>
      <c r="AN33" s="19"/>
      <c r="AO33" s="19"/>
      <c r="AP33" s="19"/>
      <c r="AQ33" s="19"/>
      <c r="AR33" s="18"/>
      <c r="AS33" s="19"/>
      <c r="AT33" s="19"/>
      <c r="AU33" s="19"/>
      <c r="AV33" s="19"/>
      <c r="AW33" s="19"/>
      <c r="AX33" s="18"/>
      <c r="AY33" s="19"/>
      <c r="AZ33" s="19"/>
      <c r="BA33" s="19"/>
      <c r="BB33" s="19"/>
      <c r="BC33" s="19"/>
      <c r="BD33" s="18"/>
      <c r="BE33" s="19"/>
      <c r="BF33" s="19"/>
      <c r="BG33" s="19"/>
      <c r="BH33" s="19"/>
      <c r="BI33" s="19"/>
      <c r="BJ33" s="18"/>
      <c r="BK33" s="18"/>
    </row>
    <row r="34" spans="1:63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9"/>
      <c r="AB34" s="19"/>
      <c r="AC34" s="19"/>
      <c r="AD34" s="19"/>
      <c r="AE34" s="19"/>
      <c r="AF34" s="18">
        <f>Z37</f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18">
        <f>AF37</f>
        <v>0</v>
      </c>
      <c r="AM34" s="19">
        <v>0</v>
      </c>
      <c r="AN34" s="19">
        <v>0</v>
      </c>
      <c r="AO34" s="19">
        <v>0</v>
      </c>
      <c r="AP34" s="19">
        <v>0</v>
      </c>
      <c r="AQ34" s="19">
        <v>0</v>
      </c>
      <c r="AR34" s="18">
        <f>AL37</f>
        <v>0</v>
      </c>
      <c r="AS34" s="19"/>
      <c r="AT34" s="19"/>
      <c r="AU34" s="19"/>
      <c r="AV34" s="19"/>
      <c r="AW34" s="19"/>
      <c r="AX34" s="18">
        <f>AR37</f>
        <v>0</v>
      </c>
      <c r="AY34" s="19"/>
      <c r="AZ34" s="19"/>
      <c r="BA34" s="19"/>
      <c r="BB34" s="19"/>
      <c r="BC34" s="19"/>
      <c r="BD34" s="18">
        <f>AX37</f>
        <v>0</v>
      </c>
      <c r="BE34" s="19"/>
      <c r="BF34" s="19"/>
      <c r="BG34" s="19"/>
      <c r="BH34" s="19"/>
      <c r="BI34" s="19"/>
      <c r="BJ34" s="18">
        <f>BD37</f>
        <v>0</v>
      </c>
      <c r="BK34" s="18">
        <f t="shared" ref="BK34" si="66">BJ37</f>
        <v>0</v>
      </c>
    </row>
    <row r="35" spans="1:63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9"/>
      <c r="AB35" s="19"/>
      <c r="AC35" s="19"/>
      <c r="AD35" s="19"/>
      <c r="AE35" s="19"/>
      <c r="AF35" s="18"/>
      <c r="AG35" s="34"/>
      <c r="AH35" s="34"/>
      <c r="AI35" s="34"/>
      <c r="AJ35" s="34"/>
      <c r="AK35" s="34"/>
      <c r="AL35" s="18"/>
      <c r="AM35" s="19"/>
      <c r="AN35" s="19"/>
      <c r="AO35" s="19"/>
      <c r="AP35" s="19"/>
      <c r="AQ35" s="19"/>
      <c r="AR35" s="18"/>
      <c r="AS35" s="19"/>
      <c r="AT35" s="19"/>
      <c r="AU35" s="19"/>
      <c r="AV35" s="19"/>
      <c r="AW35" s="19"/>
      <c r="AX35" s="18"/>
      <c r="AY35" s="19"/>
      <c r="AZ35" s="19"/>
      <c r="BA35" s="19"/>
      <c r="BB35" s="19"/>
      <c r="BC35" s="19"/>
      <c r="BD35" s="18"/>
      <c r="BE35" s="19"/>
      <c r="BF35" s="19"/>
      <c r="BG35" s="19"/>
      <c r="BH35" s="19"/>
      <c r="BI35" s="19"/>
      <c r="BJ35" s="18"/>
      <c r="BK35" s="18"/>
    </row>
    <row r="36" spans="1:63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9"/>
      <c r="AB36" s="19"/>
      <c r="AC36" s="19"/>
      <c r="AD36" s="19"/>
      <c r="AE36" s="19"/>
      <c r="AF36" s="18"/>
      <c r="AG36" s="19"/>
      <c r="AH36" s="19"/>
      <c r="AI36" s="19"/>
      <c r="AJ36" s="19"/>
      <c r="AK36" s="19"/>
      <c r="AL36" s="18"/>
      <c r="AM36" s="19"/>
      <c r="AN36" s="19"/>
      <c r="AO36" s="19"/>
      <c r="AP36" s="19"/>
      <c r="AQ36" s="19"/>
      <c r="AR36" s="18"/>
      <c r="AS36" s="19"/>
      <c r="AT36" s="19"/>
      <c r="AU36" s="19"/>
      <c r="AV36" s="19"/>
      <c r="AW36" s="19"/>
      <c r="AX36" s="18"/>
      <c r="AY36" s="19"/>
      <c r="AZ36" s="19"/>
      <c r="BA36" s="19"/>
      <c r="BB36" s="19"/>
      <c r="BC36" s="19"/>
      <c r="BD36" s="18"/>
      <c r="BE36" s="19"/>
      <c r="BF36" s="19"/>
      <c r="BG36" s="19"/>
      <c r="BH36" s="19"/>
      <c r="BI36" s="19"/>
      <c r="BJ36" s="18"/>
      <c r="BK36" s="18"/>
    </row>
    <row r="37" spans="1:63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7">
        <f>SUM(AA32:AA36)</f>
        <v>0</v>
      </c>
      <c r="AB37" s="27">
        <f t="shared" ref="AB37:AE37" si="67">SUM(AB32:AB36)</f>
        <v>0</v>
      </c>
      <c r="AC37" s="27">
        <f t="shared" si="67"/>
        <v>0</v>
      </c>
      <c r="AD37" s="27">
        <f t="shared" si="67"/>
        <v>0</v>
      </c>
      <c r="AE37" s="27">
        <f t="shared" si="67"/>
        <v>0</v>
      </c>
      <c r="AF37" s="26">
        <v>0</v>
      </c>
      <c r="AG37" s="27">
        <f t="shared" ref="AG37:AW37" si="68">SUM(AG32:AG36)</f>
        <v>0</v>
      </c>
      <c r="AH37" s="27">
        <f t="shared" si="68"/>
        <v>0</v>
      </c>
      <c r="AI37" s="27">
        <f t="shared" si="68"/>
        <v>0</v>
      </c>
      <c r="AJ37" s="27">
        <f t="shared" si="68"/>
        <v>0</v>
      </c>
      <c r="AK37" s="27">
        <f t="shared" si="68"/>
        <v>0</v>
      </c>
      <c r="AL37" s="26">
        <v>0</v>
      </c>
      <c r="AM37" s="27">
        <f>SUM(AM32:AM36)</f>
        <v>0</v>
      </c>
      <c r="AN37" s="27">
        <f t="shared" si="68"/>
        <v>0</v>
      </c>
      <c r="AO37" s="27">
        <f t="shared" si="68"/>
        <v>0</v>
      </c>
      <c r="AP37" s="27">
        <f t="shared" si="68"/>
        <v>0</v>
      </c>
      <c r="AQ37" s="27">
        <f t="shared" si="68"/>
        <v>0</v>
      </c>
      <c r="AR37" s="26">
        <v>0</v>
      </c>
      <c r="AS37" s="27">
        <f>SUM(AS32:AS36)</f>
        <v>0</v>
      </c>
      <c r="AT37" s="27">
        <f t="shared" si="68"/>
        <v>0</v>
      </c>
      <c r="AU37" s="27">
        <f t="shared" si="68"/>
        <v>0</v>
      </c>
      <c r="AV37" s="27">
        <f t="shared" si="68"/>
        <v>0</v>
      </c>
      <c r="AW37" s="27">
        <f t="shared" si="68"/>
        <v>0</v>
      </c>
      <c r="AX37" s="26">
        <v>0</v>
      </c>
      <c r="AY37" s="27"/>
      <c r="AZ37" s="27"/>
      <c r="BA37" s="27"/>
      <c r="BB37" s="27"/>
      <c r="BC37" s="27"/>
      <c r="BD37" s="26">
        <f>SUM(BD34:BD36)</f>
        <v>0</v>
      </c>
      <c r="BE37" s="27"/>
      <c r="BF37" s="27"/>
      <c r="BG37" s="27"/>
      <c r="BH37" s="27"/>
      <c r="BI37" s="27"/>
      <c r="BJ37" s="26">
        <v>0</v>
      </c>
      <c r="BK37" s="26">
        <v>0</v>
      </c>
    </row>
    <row r="38" spans="1:63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9"/>
      <c r="AB38" s="19"/>
      <c r="AC38" s="19"/>
      <c r="AD38" s="19"/>
      <c r="AE38" s="19"/>
      <c r="AF38" s="18"/>
      <c r="AG38" s="19"/>
      <c r="AH38" s="19"/>
      <c r="AI38" s="19"/>
      <c r="AJ38" s="19"/>
      <c r="AK38" s="19"/>
      <c r="AL38" s="18"/>
      <c r="AM38" s="19"/>
      <c r="AN38" s="19"/>
      <c r="AO38" s="19"/>
      <c r="AP38" s="19"/>
      <c r="AQ38" s="19"/>
      <c r="AR38" s="18"/>
      <c r="AS38" s="19"/>
      <c r="AT38" s="19"/>
      <c r="AU38" s="19"/>
      <c r="AV38" s="19"/>
      <c r="AW38" s="19"/>
      <c r="AX38" s="18"/>
      <c r="AY38" s="19"/>
      <c r="AZ38" s="19"/>
      <c r="BA38" s="19"/>
      <c r="BB38" s="19"/>
      <c r="BC38" s="19"/>
      <c r="BD38" s="18"/>
      <c r="BE38" s="19"/>
      <c r="BF38" s="19"/>
      <c r="BG38" s="19"/>
      <c r="BH38" s="19"/>
      <c r="BI38" s="19"/>
      <c r="BJ38" s="18"/>
      <c r="BK38" s="18"/>
    </row>
    <row r="39" spans="1:63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9"/>
      <c r="AB39" s="19"/>
      <c r="AC39" s="19"/>
      <c r="AD39" s="19"/>
      <c r="AE39" s="19"/>
      <c r="AF39" s="18"/>
      <c r="AG39" s="19"/>
      <c r="AH39" s="19"/>
      <c r="AI39" s="19"/>
      <c r="AJ39" s="19"/>
      <c r="AK39" s="19"/>
      <c r="AL39" s="18"/>
      <c r="AM39" s="19"/>
      <c r="AN39" s="19"/>
      <c r="AO39" s="19"/>
      <c r="AP39" s="19"/>
      <c r="AQ39" s="19"/>
      <c r="AR39" s="18"/>
      <c r="AS39" s="19"/>
      <c r="AT39" s="19"/>
      <c r="AU39" s="19"/>
      <c r="AV39" s="19"/>
      <c r="AW39" s="19"/>
      <c r="AX39" s="18"/>
      <c r="AY39" s="19"/>
      <c r="AZ39" s="19"/>
      <c r="BA39" s="19"/>
      <c r="BB39" s="19"/>
      <c r="BC39" s="19"/>
      <c r="BD39" s="18"/>
      <c r="BE39" s="19"/>
      <c r="BF39" s="19"/>
      <c r="BG39" s="19"/>
      <c r="BH39" s="19"/>
      <c r="BI39" s="19"/>
      <c r="BJ39" s="18"/>
      <c r="BK39" s="18"/>
    </row>
    <row r="40" spans="1:63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69">F43</f>
        <v>0</v>
      </c>
      <c r="L40" s="30">
        <f t="shared" si="69"/>
        <v>0</v>
      </c>
      <c r="M40" s="30">
        <f t="shared" si="69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>
        <f>Y43</f>
        <v>0</v>
      </c>
      <c r="AB40" s="30">
        <f>AA43</f>
        <v>0</v>
      </c>
      <c r="AC40" s="30">
        <f>AB43</f>
        <v>0</v>
      </c>
      <c r="AD40" s="30">
        <f>AC43</f>
        <v>0</v>
      </c>
      <c r="AE40" s="30">
        <f>AD43</f>
        <v>0</v>
      </c>
      <c r="AF40" s="30">
        <f>Z43</f>
        <v>0</v>
      </c>
      <c r="AG40" s="30">
        <f>AF40</f>
        <v>0</v>
      </c>
      <c r="AH40" s="30">
        <f>AG43</f>
        <v>400000</v>
      </c>
      <c r="AI40" s="30">
        <f>AH43</f>
        <v>400000</v>
      </c>
      <c r="AJ40" s="30">
        <f>AI43</f>
        <v>400000</v>
      </c>
      <c r="AK40" s="30">
        <f>AJ43</f>
        <v>200000</v>
      </c>
      <c r="AL40" s="30">
        <f>AF43</f>
        <v>0</v>
      </c>
      <c r="AM40" s="30">
        <f>AL40</f>
        <v>0</v>
      </c>
      <c r="AN40" s="30">
        <f>AM43</f>
        <v>0</v>
      </c>
      <c r="AO40" s="30">
        <f>AN43</f>
        <v>0</v>
      </c>
      <c r="AP40" s="30">
        <f>AO43</f>
        <v>0</v>
      </c>
      <c r="AQ40" s="30">
        <f>AP43</f>
        <v>0</v>
      </c>
      <c r="AR40" s="30">
        <f>AQ43</f>
        <v>250000</v>
      </c>
      <c r="AS40" s="30">
        <f>AR40</f>
        <v>250000</v>
      </c>
      <c r="AT40" s="30">
        <f>AS43</f>
        <v>250000</v>
      </c>
      <c r="AU40" s="30">
        <f>AT43</f>
        <v>1050000</v>
      </c>
      <c r="AV40" s="30">
        <f>AU43</f>
        <v>1050000</v>
      </c>
      <c r="AW40" s="30">
        <f>AV43</f>
        <v>1050000</v>
      </c>
      <c r="AX40" s="30">
        <f>AW43</f>
        <v>650000</v>
      </c>
      <c r="AY40" s="30">
        <f>AX40</f>
        <v>650000</v>
      </c>
      <c r="AZ40" s="30">
        <f>AY43</f>
        <v>650000</v>
      </c>
      <c r="BA40" s="30">
        <f>AZ43</f>
        <v>650000</v>
      </c>
      <c r="BB40" s="30">
        <f>BA43</f>
        <v>250000</v>
      </c>
      <c r="BC40" s="30">
        <f>BB43</f>
        <v>250000</v>
      </c>
      <c r="BD40" s="30">
        <f>AX43</f>
        <v>250000</v>
      </c>
      <c r="BE40" s="30">
        <f>BD40</f>
        <v>250000</v>
      </c>
      <c r="BF40" s="30">
        <f>BE43</f>
        <v>250000</v>
      </c>
      <c r="BG40" s="30">
        <f t="shared" ref="BG40:BI40" si="70">BF43</f>
        <v>250000</v>
      </c>
      <c r="BH40" s="30">
        <f t="shared" si="70"/>
        <v>0</v>
      </c>
      <c r="BI40" s="30">
        <f t="shared" si="70"/>
        <v>0</v>
      </c>
      <c r="BJ40" s="30">
        <f>BD43</f>
        <v>400000</v>
      </c>
      <c r="BK40" s="30">
        <f>BJ43</f>
        <v>400000</v>
      </c>
    </row>
    <row r="41" spans="1:63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71">-K28</f>
        <v>0</v>
      </c>
      <c r="L41" s="30"/>
      <c r="M41" s="30">
        <f t="shared" si="71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SUM(AA41:AE41)</f>
        <v>0</v>
      </c>
      <c r="AA41" s="30"/>
      <c r="AB41" s="30"/>
      <c r="AC41" s="30">
        <f>-AC28</f>
        <v>0</v>
      </c>
      <c r="AD41" s="30"/>
      <c r="AE41" s="30">
        <f>-AE28</f>
        <v>0</v>
      </c>
      <c r="AF41" s="30">
        <f>SUM(AG41:AK41)</f>
        <v>400000</v>
      </c>
      <c r="AG41" s="30">
        <f>-AG28</f>
        <v>400000</v>
      </c>
      <c r="AH41" s="30"/>
      <c r="AI41" s="30"/>
      <c r="AJ41" s="30"/>
      <c r="AK41" s="30"/>
      <c r="AL41" s="30">
        <f>AM41+AN41+AO41+AP41+AQ41</f>
        <v>250000</v>
      </c>
      <c r="AM41" s="30"/>
      <c r="AN41" s="30">
        <f>-AN28</f>
        <v>0</v>
      </c>
      <c r="AO41" s="30"/>
      <c r="AP41" s="30"/>
      <c r="AQ41" s="30">
        <f>-AQ28</f>
        <v>250000</v>
      </c>
      <c r="AR41" s="30">
        <f>SUM(AS41:AW41)</f>
        <v>800000</v>
      </c>
      <c r="AS41" s="30"/>
      <c r="AT41" s="30">
        <f>-AT28</f>
        <v>800000</v>
      </c>
      <c r="AU41" s="30"/>
      <c r="AV41" s="30"/>
      <c r="AW41" s="30"/>
      <c r="AX41" s="30">
        <f>SUM(AY41:BC41)</f>
        <v>0</v>
      </c>
      <c r="AY41" s="30"/>
      <c r="AZ41" s="30"/>
      <c r="BA41" s="30"/>
      <c r="BB41" s="30"/>
      <c r="BC41" s="30">
        <f>-BC28</f>
        <v>0</v>
      </c>
      <c r="BD41" s="30">
        <f>SUM(BE41:BI41)</f>
        <v>400000</v>
      </c>
      <c r="BE41" s="30"/>
      <c r="BF41" s="30"/>
      <c r="BG41" s="30"/>
      <c r="BH41" s="30"/>
      <c r="BI41" s="30">
        <f>-BI28</f>
        <v>400000</v>
      </c>
      <c r="BJ41" s="30"/>
      <c r="BK41" s="30">
        <f>-BK28</f>
        <v>250000</v>
      </c>
    </row>
    <row r="42" spans="1:63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>
        <f>SUM(AA42:AE42)</f>
        <v>0</v>
      </c>
      <c r="AA42" s="30"/>
      <c r="AB42" s="30"/>
      <c r="AC42" s="30"/>
      <c r="AD42" s="30">
        <f>-AD28</f>
        <v>0</v>
      </c>
      <c r="AE42" s="30"/>
      <c r="AF42" s="30">
        <f>SUM(AG42:AK42)</f>
        <v>-400000</v>
      </c>
      <c r="AG42" s="30"/>
      <c r="AH42" s="30">
        <f>-AH28</f>
        <v>0</v>
      </c>
      <c r="AI42" s="30">
        <f>-AI28</f>
        <v>0</v>
      </c>
      <c r="AJ42" s="30">
        <f>-AJ28</f>
        <v>-200000</v>
      </c>
      <c r="AK42" s="30">
        <f>-AK28</f>
        <v>-200000</v>
      </c>
      <c r="AL42" s="30">
        <f>AM42+AN42+AO42+AP42+AQ42</f>
        <v>0</v>
      </c>
      <c r="AM42" s="30"/>
      <c r="AN42" s="30"/>
      <c r="AO42" s="30">
        <f>-AO28</f>
        <v>0</v>
      </c>
      <c r="AP42" s="30"/>
      <c r="AQ42" s="30"/>
      <c r="AR42" s="30">
        <f>SUM(AS42:AW42)</f>
        <v>-400000</v>
      </c>
      <c r="AS42" s="30"/>
      <c r="AT42" s="30"/>
      <c r="AU42" s="30">
        <f>-AU28</f>
        <v>0</v>
      </c>
      <c r="AV42" s="30"/>
      <c r="AW42" s="30">
        <f>-AW28</f>
        <v>-400000</v>
      </c>
      <c r="AX42" s="30">
        <f>SUM(AY42:BC42)</f>
        <v>-400000</v>
      </c>
      <c r="AY42" s="30"/>
      <c r="AZ42" s="30">
        <f>-AZ28</f>
        <v>0</v>
      </c>
      <c r="BA42" s="30">
        <f>-BA28</f>
        <v>-400000</v>
      </c>
      <c r="BB42" s="30">
        <f>-BB28</f>
        <v>0</v>
      </c>
      <c r="BC42" s="30"/>
      <c r="BD42" s="30">
        <f>SUM(BE42:BI42)</f>
        <v>-250000</v>
      </c>
      <c r="BE42" s="30"/>
      <c r="BF42" s="30"/>
      <c r="BG42" s="30">
        <f>-BG28</f>
        <v>-250000</v>
      </c>
      <c r="BH42" s="30"/>
      <c r="BI42" s="30"/>
      <c r="BJ42" s="30">
        <f>-BJ28</f>
        <v>0</v>
      </c>
      <c r="BK42" s="30"/>
    </row>
    <row r="43" spans="1:63" ht="15" x14ac:dyDescent="0.25">
      <c r="A43" s="7" t="s">
        <v>17</v>
      </c>
      <c r="B43" s="8"/>
      <c r="C43" s="8"/>
      <c r="D43" s="26">
        <f t="shared" ref="D43:AL43" si="72">SUM(D40:D42)</f>
        <v>0</v>
      </c>
      <c r="E43" s="27">
        <f>SUM(E40:E42)</f>
        <v>0</v>
      </c>
      <c r="F43" s="27">
        <f t="shared" si="72"/>
        <v>0</v>
      </c>
      <c r="G43" s="27">
        <f t="shared" si="72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73">SUM(K40:K42)</f>
        <v>0</v>
      </c>
      <c r="L43" s="27">
        <f>SUM(L40:L42)</f>
        <v>-500000</v>
      </c>
      <c r="M43" s="27">
        <f t="shared" si="73"/>
        <v>0</v>
      </c>
      <c r="N43" s="26">
        <f t="shared" si="72"/>
        <v>700000</v>
      </c>
      <c r="O43" s="27">
        <f>SUM(O40:O42)</f>
        <v>0</v>
      </c>
      <c r="P43" s="27">
        <f t="shared" si="72"/>
        <v>0</v>
      </c>
      <c r="Q43" s="27">
        <f>SUM(Q40:Q42)</f>
        <v>700000</v>
      </c>
      <c r="R43" s="27">
        <f t="shared" si="72"/>
        <v>700000</v>
      </c>
      <c r="S43" s="27">
        <f>SUM(S40:S42)</f>
        <v>700000</v>
      </c>
      <c r="T43" s="26">
        <f>SUM(T40:T42)</f>
        <v>0</v>
      </c>
      <c r="U43" s="27">
        <f t="shared" si="72"/>
        <v>700000</v>
      </c>
      <c r="V43" s="27">
        <f t="shared" si="72"/>
        <v>400000</v>
      </c>
      <c r="W43" s="27">
        <f>SUM(W40:W42)</f>
        <v>400000</v>
      </c>
      <c r="X43" s="27">
        <f t="shared" si="72"/>
        <v>400000</v>
      </c>
      <c r="Y43" s="27">
        <f>SUM(Y40:Y42)</f>
        <v>0</v>
      </c>
      <c r="Z43" s="26">
        <f>SUM(Z40:Z42)</f>
        <v>0</v>
      </c>
      <c r="AA43" s="27">
        <f>SUM(AA40:AA42)</f>
        <v>0</v>
      </c>
      <c r="AB43" s="27">
        <f t="shared" ref="AB43:AE43" si="74">SUM(AB40:AB42)</f>
        <v>0</v>
      </c>
      <c r="AC43" s="27">
        <f t="shared" si="74"/>
        <v>0</v>
      </c>
      <c r="AD43" s="27">
        <f t="shared" si="74"/>
        <v>0</v>
      </c>
      <c r="AE43" s="27">
        <f t="shared" si="74"/>
        <v>0</v>
      </c>
      <c r="AF43" s="26">
        <f t="shared" si="72"/>
        <v>0</v>
      </c>
      <c r="AG43" s="27">
        <f>SUM(AG40:AG42)</f>
        <v>400000</v>
      </c>
      <c r="AH43" s="27">
        <f t="shared" ref="AH43:AK43" si="75">SUM(AH40:AH42)</f>
        <v>400000</v>
      </c>
      <c r="AI43" s="27">
        <f t="shared" si="75"/>
        <v>400000</v>
      </c>
      <c r="AJ43" s="27">
        <f t="shared" si="75"/>
        <v>200000</v>
      </c>
      <c r="AK43" s="27">
        <f t="shared" si="75"/>
        <v>0</v>
      </c>
      <c r="AL43" s="26">
        <f t="shared" si="72"/>
        <v>250000</v>
      </c>
      <c r="AM43" s="27">
        <f>SUM(AM40:AM42)</f>
        <v>0</v>
      </c>
      <c r="AN43" s="27">
        <f t="shared" ref="AN43:AP43" si="76">SUM(AN40:AN42)</f>
        <v>0</v>
      </c>
      <c r="AO43" s="27">
        <f t="shared" si="76"/>
        <v>0</v>
      </c>
      <c r="AP43" s="27">
        <f t="shared" si="76"/>
        <v>0</v>
      </c>
      <c r="AQ43" s="27">
        <f>SUM(AQ40:AQ42)</f>
        <v>250000</v>
      </c>
      <c r="AR43" s="26">
        <f>SUM(AR40:AR42)</f>
        <v>650000</v>
      </c>
      <c r="AS43" s="27">
        <f>SUM(AS40:AS42)</f>
        <v>250000</v>
      </c>
      <c r="AT43" s="27">
        <f t="shared" ref="AT43:AW43" si="77">SUM(AT40:AT42)</f>
        <v>1050000</v>
      </c>
      <c r="AU43" s="27">
        <f t="shared" si="77"/>
        <v>1050000</v>
      </c>
      <c r="AV43" s="27">
        <f t="shared" si="77"/>
        <v>1050000</v>
      </c>
      <c r="AW43" s="27">
        <f t="shared" si="77"/>
        <v>650000</v>
      </c>
      <c r="AX43" s="26">
        <f>SUM(AX40:AX42)</f>
        <v>250000</v>
      </c>
      <c r="AY43" s="27">
        <f t="shared" ref="AY43:BI43" si="78">SUM(AY40:AY42)</f>
        <v>650000</v>
      </c>
      <c r="AZ43" s="27">
        <f t="shared" si="78"/>
        <v>650000</v>
      </c>
      <c r="BA43" s="27">
        <f t="shared" si="78"/>
        <v>250000</v>
      </c>
      <c r="BB43" s="27">
        <f t="shared" si="78"/>
        <v>250000</v>
      </c>
      <c r="BC43" s="27">
        <f t="shared" si="78"/>
        <v>250000</v>
      </c>
      <c r="BD43" s="26">
        <f>SUM(BD40:BD42)</f>
        <v>400000</v>
      </c>
      <c r="BE43" s="27">
        <f t="shared" si="78"/>
        <v>250000</v>
      </c>
      <c r="BF43" s="27">
        <f t="shared" si="78"/>
        <v>250000</v>
      </c>
      <c r="BG43" s="27">
        <f t="shared" si="78"/>
        <v>0</v>
      </c>
      <c r="BH43" s="27">
        <f t="shared" si="78"/>
        <v>0</v>
      </c>
      <c r="BI43" s="27">
        <f t="shared" si="78"/>
        <v>400000</v>
      </c>
      <c r="BJ43" s="26">
        <f>SUM(BJ40:BJ42)</f>
        <v>400000</v>
      </c>
      <c r="BK43" s="26">
        <f>SUM(BK40:BK42)</f>
        <v>650000</v>
      </c>
    </row>
    <row r="44" spans="1:63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9"/>
      <c r="AB44" s="19"/>
      <c r="AC44" s="19"/>
      <c r="AD44" s="19"/>
      <c r="AE44" s="19"/>
      <c r="AF44" s="18"/>
      <c r="AG44" s="19"/>
      <c r="AH44" s="19"/>
      <c r="AI44" s="19"/>
      <c r="AJ44" s="19"/>
      <c r="AK44" s="19"/>
      <c r="AL44" s="18"/>
      <c r="AM44" s="19"/>
      <c r="AN44" s="19"/>
      <c r="AO44" s="19"/>
      <c r="AP44" s="19"/>
      <c r="AQ44" s="19"/>
      <c r="AR44" s="18"/>
      <c r="AS44" s="19"/>
      <c r="AT44" s="19"/>
      <c r="AU44" s="19"/>
      <c r="AV44" s="19"/>
      <c r="AW44" s="19"/>
      <c r="AX44" s="18"/>
      <c r="AY44" s="19"/>
      <c r="AZ44" s="19"/>
      <c r="BA44" s="19"/>
      <c r="BB44" s="19"/>
      <c r="BC44" s="19"/>
      <c r="BD44" s="18"/>
      <c r="BE44" s="19"/>
      <c r="BF44" s="19"/>
      <c r="BG44" s="19"/>
      <c r="BH44" s="19"/>
      <c r="BI44" s="19"/>
      <c r="BJ44" s="18"/>
      <c r="BK44" s="18"/>
    </row>
    <row r="45" spans="1:63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9"/>
      <c r="AB45" s="19"/>
      <c r="AC45" s="19"/>
      <c r="AD45" s="19"/>
      <c r="AE45" s="19"/>
      <c r="AF45" s="18"/>
      <c r="AG45" s="19"/>
      <c r="AH45" s="19"/>
      <c r="AI45" s="19"/>
      <c r="AJ45" s="19"/>
      <c r="AK45" s="19"/>
      <c r="AL45" s="18"/>
      <c r="AM45" s="19"/>
      <c r="AN45" s="19"/>
      <c r="AO45" s="19"/>
      <c r="AP45" s="19"/>
      <c r="AQ45" s="19"/>
      <c r="AR45" s="18"/>
      <c r="AS45" s="19"/>
      <c r="AT45" s="19"/>
      <c r="AU45" s="19"/>
      <c r="AV45" s="19"/>
      <c r="AW45" s="19"/>
      <c r="AX45" s="18"/>
      <c r="AY45" s="19"/>
      <c r="AZ45" s="19"/>
      <c r="BA45" s="19"/>
      <c r="BB45" s="19"/>
      <c r="BC45" s="19"/>
      <c r="BD45" s="18"/>
      <c r="BE45" s="19"/>
      <c r="BF45" s="19"/>
      <c r="BG45" s="19"/>
      <c r="BH45" s="19"/>
      <c r="BI45" s="19"/>
      <c r="BJ45" s="18"/>
      <c r="BK45" s="18"/>
    </row>
    <row r="46" spans="1:63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/>
      <c r="AB46" s="30"/>
      <c r="AC46" s="30"/>
      <c r="AD46" s="30"/>
      <c r="AE46" s="30"/>
      <c r="AF46" s="30">
        <f>Z50</f>
        <v>0</v>
      </c>
      <c r="AG46" s="30"/>
      <c r="AH46" s="30"/>
      <c r="AI46" s="30"/>
      <c r="AJ46" s="30"/>
      <c r="AK46" s="30"/>
      <c r="AL46" s="30">
        <f>AF50</f>
        <v>0</v>
      </c>
      <c r="AM46" s="30"/>
      <c r="AN46" s="30"/>
      <c r="AO46" s="30"/>
      <c r="AP46" s="30"/>
      <c r="AQ46" s="30"/>
      <c r="AR46" s="30">
        <f>AL50</f>
        <v>0</v>
      </c>
      <c r="AS46" s="30"/>
      <c r="AT46" s="30"/>
      <c r="AU46" s="30"/>
      <c r="AV46" s="30"/>
      <c r="AW46" s="30"/>
      <c r="AX46" s="30">
        <f>AR50</f>
        <v>0</v>
      </c>
      <c r="AY46" s="30"/>
      <c r="AZ46" s="30"/>
      <c r="BA46" s="30"/>
      <c r="BB46" s="30"/>
      <c r="BC46" s="30"/>
      <c r="BD46" s="30">
        <f>AX50</f>
        <v>0</v>
      </c>
      <c r="BE46" s="30"/>
      <c r="BF46" s="30"/>
      <c r="BG46" s="30"/>
      <c r="BH46" s="30"/>
      <c r="BI46" s="30"/>
      <c r="BJ46" s="30">
        <f>BD50</f>
        <v>0</v>
      </c>
      <c r="BK46" s="30">
        <f t="shared" ref="BK46" si="79">BJ50</f>
        <v>0</v>
      </c>
    </row>
    <row r="47" spans="1:63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</row>
    <row r="48" spans="1:63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>
        <f>-AF29</f>
        <v>0</v>
      </c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</row>
    <row r="49" spans="1:63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>
        <f>-AR29</f>
        <v>0</v>
      </c>
      <c r="AS49" s="30"/>
      <c r="AT49" s="30"/>
      <c r="AU49" s="30"/>
      <c r="AV49" s="30"/>
      <c r="AW49" s="30"/>
      <c r="AX49" s="30">
        <f>-AX29</f>
        <v>0</v>
      </c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>
        <f>-BJ29</f>
        <v>0</v>
      </c>
      <c r="BK49" s="30">
        <f>-BK29</f>
        <v>0</v>
      </c>
    </row>
    <row r="50" spans="1:63" ht="15" x14ac:dyDescent="0.25">
      <c r="A50" s="7" t="s">
        <v>17</v>
      </c>
      <c r="B50" s="8"/>
      <c r="C50" s="8"/>
      <c r="D50" s="26">
        <f t="shared" ref="D50:BK50" si="80">SUM(D46:D49)</f>
        <v>0</v>
      </c>
      <c r="E50" s="27">
        <f t="shared" si="80"/>
        <v>0</v>
      </c>
      <c r="F50" s="27">
        <f t="shared" si="80"/>
        <v>0</v>
      </c>
      <c r="G50" s="27">
        <f t="shared" si="80"/>
        <v>0</v>
      </c>
      <c r="H50" s="27">
        <f t="shared" si="80"/>
        <v>0</v>
      </c>
      <c r="I50" s="26">
        <f t="shared" si="80"/>
        <v>0</v>
      </c>
      <c r="J50" s="27">
        <f>SUM(J46:J49)</f>
        <v>0</v>
      </c>
      <c r="K50" s="27">
        <f t="shared" si="80"/>
        <v>0</v>
      </c>
      <c r="L50" s="27">
        <f t="shared" si="80"/>
        <v>0</v>
      </c>
      <c r="M50" s="27">
        <f t="shared" si="80"/>
        <v>0</v>
      </c>
      <c r="N50" s="26">
        <f t="shared" si="80"/>
        <v>0</v>
      </c>
      <c r="O50" s="27">
        <f>SUM(O46:O49)</f>
        <v>0</v>
      </c>
      <c r="P50" s="27">
        <f t="shared" ref="P50:S50" si="81">SUM(P46:P49)</f>
        <v>0</v>
      </c>
      <c r="Q50" s="27">
        <f t="shared" si="81"/>
        <v>0</v>
      </c>
      <c r="R50" s="27">
        <f t="shared" si="81"/>
        <v>0</v>
      </c>
      <c r="S50" s="27">
        <f t="shared" si="81"/>
        <v>0</v>
      </c>
      <c r="T50" s="26">
        <f t="shared" si="80"/>
        <v>0</v>
      </c>
      <c r="U50" s="27"/>
      <c r="V50" s="27"/>
      <c r="W50" s="27"/>
      <c r="X50" s="27"/>
      <c r="Y50" s="27"/>
      <c r="Z50" s="26">
        <f t="shared" si="80"/>
        <v>0</v>
      </c>
      <c r="AA50" s="27"/>
      <c r="AB50" s="27"/>
      <c r="AC50" s="27"/>
      <c r="AD50" s="27"/>
      <c r="AE50" s="27"/>
      <c r="AF50" s="26">
        <f t="shared" si="80"/>
        <v>0</v>
      </c>
      <c r="AG50" s="27"/>
      <c r="AH50" s="27"/>
      <c r="AI50" s="27"/>
      <c r="AJ50" s="27"/>
      <c r="AK50" s="27"/>
      <c r="AL50" s="26">
        <f t="shared" si="80"/>
        <v>0</v>
      </c>
      <c r="AM50" s="27"/>
      <c r="AN50" s="27"/>
      <c r="AO50" s="27"/>
      <c r="AP50" s="27"/>
      <c r="AQ50" s="27"/>
      <c r="AR50" s="26">
        <f>SUM(AR46:AR49)</f>
        <v>0</v>
      </c>
      <c r="AS50" s="27">
        <f t="shared" ref="AS50:AW50" si="82">SUM(AS46:AS49)</f>
        <v>0</v>
      </c>
      <c r="AT50" s="27">
        <f t="shared" si="82"/>
        <v>0</v>
      </c>
      <c r="AU50" s="27">
        <f t="shared" si="82"/>
        <v>0</v>
      </c>
      <c r="AV50" s="27">
        <f t="shared" si="82"/>
        <v>0</v>
      </c>
      <c r="AW50" s="27">
        <f t="shared" si="82"/>
        <v>0</v>
      </c>
      <c r="AX50" s="26">
        <f t="shared" si="80"/>
        <v>0</v>
      </c>
      <c r="AY50" s="27">
        <f t="shared" si="80"/>
        <v>0</v>
      </c>
      <c r="AZ50" s="27">
        <f t="shared" si="80"/>
        <v>0</v>
      </c>
      <c r="BA50" s="27">
        <f t="shared" si="80"/>
        <v>0</v>
      </c>
      <c r="BB50" s="27">
        <f t="shared" si="80"/>
        <v>0</v>
      </c>
      <c r="BC50" s="27">
        <f t="shared" si="80"/>
        <v>0</v>
      </c>
      <c r="BD50" s="26">
        <f t="shared" si="80"/>
        <v>0</v>
      </c>
      <c r="BE50" s="27">
        <f t="shared" si="80"/>
        <v>0</v>
      </c>
      <c r="BF50" s="27">
        <f t="shared" si="80"/>
        <v>0</v>
      </c>
      <c r="BG50" s="27">
        <f t="shared" si="80"/>
        <v>0</v>
      </c>
      <c r="BH50" s="27">
        <f t="shared" si="80"/>
        <v>0</v>
      </c>
      <c r="BI50" s="27">
        <f t="shared" si="80"/>
        <v>0</v>
      </c>
      <c r="BJ50" s="26">
        <f t="shared" si="80"/>
        <v>0</v>
      </c>
      <c r="BK50" s="26">
        <f t="shared" si="80"/>
        <v>0</v>
      </c>
    </row>
    <row r="51" spans="1:63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</row>
    <row r="52" spans="1:63" x14ac:dyDescent="0.25">
      <c r="A52" s="2"/>
      <c r="B52" s="2" t="s">
        <v>25</v>
      </c>
      <c r="C52" s="2"/>
      <c r="D52" s="28">
        <f>+D30</f>
        <v>905296.79</v>
      </c>
      <c r="E52" s="28">
        <f t="shared" ref="E52:BK52" si="83">+E30</f>
        <v>906061.54</v>
      </c>
      <c r="F52" s="28">
        <f t="shared" si="83"/>
        <v>1241369.78</v>
      </c>
      <c r="G52" s="28">
        <f t="shared" si="83"/>
        <v>1097115.46</v>
      </c>
      <c r="H52" s="28">
        <f t="shared" si="83"/>
        <v>905296.79</v>
      </c>
      <c r="I52" s="28">
        <f>+I30</f>
        <v>162976.59999999998</v>
      </c>
      <c r="J52" s="28">
        <f>+J30</f>
        <v>396437.79000000004</v>
      </c>
      <c r="K52" s="28">
        <f t="shared" si="83"/>
        <v>53357.510000000009</v>
      </c>
      <c r="L52" s="28">
        <f t="shared" si="83"/>
        <v>239613.93</v>
      </c>
      <c r="M52" s="28">
        <f t="shared" si="83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84">+Q30</f>
        <v>269363.81000000006</v>
      </c>
      <c r="R52" s="28">
        <f t="shared" si="84"/>
        <v>266835.36000000004</v>
      </c>
      <c r="S52" s="28">
        <f>+S30</f>
        <v>164325.16000000003</v>
      </c>
      <c r="T52" s="28">
        <f>+T30</f>
        <v>148008.10000000009</v>
      </c>
      <c r="U52" s="28">
        <f>+U30</f>
        <v>164325.16000000003</v>
      </c>
      <c r="V52" s="28">
        <f>+V30</f>
        <v>186529.21000000002</v>
      </c>
      <c r="W52" s="28">
        <f t="shared" ref="W52:X52" si="85">+W30</f>
        <v>133432.76</v>
      </c>
      <c r="X52" s="28">
        <f t="shared" si="85"/>
        <v>86801.540000000008</v>
      </c>
      <c r="Y52" s="28">
        <f>+Y30</f>
        <v>148008.09999999995</v>
      </c>
      <c r="Z52" s="28">
        <f>+Z30</f>
        <v>604981.26</v>
      </c>
      <c r="AA52" s="28">
        <f>+AA30</f>
        <v>137170.25999999995</v>
      </c>
      <c r="AB52" s="28">
        <f>+AB30</f>
        <v>138370.25999999995</v>
      </c>
      <c r="AC52" s="28">
        <f t="shared" ref="AC52:AE52" si="86">+AC30</f>
        <v>127150.14999999995</v>
      </c>
      <c r="AD52" s="28">
        <f t="shared" si="86"/>
        <v>1026535.1399999999</v>
      </c>
      <c r="AE52" s="28">
        <f t="shared" si="86"/>
        <v>604981.25999999989</v>
      </c>
      <c r="AF52" s="28">
        <f t="shared" si="83"/>
        <v>162346.84399999981</v>
      </c>
      <c r="AG52" s="28">
        <f>+AG30</f>
        <v>184279.9439999999</v>
      </c>
      <c r="AH52" s="28">
        <f>+AH30</f>
        <v>131001.40399999991</v>
      </c>
      <c r="AI52" s="28">
        <f t="shared" ref="AI52:AJ52" si="87">+AI30</f>
        <v>70415.003999999899</v>
      </c>
      <c r="AJ52" s="28">
        <f t="shared" si="87"/>
        <v>155344.2239999999</v>
      </c>
      <c r="AK52" s="28">
        <f>+AK30</f>
        <v>162346.84399999987</v>
      </c>
      <c r="AL52" s="28">
        <f>+AL30</f>
        <v>184389.80399999965</v>
      </c>
      <c r="AM52" s="28">
        <f>+AM30</f>
        <v>171679.00399999981</v>
      </c>
      <c r="AN52" s="28">
        <f>+AN30</f>
        <v>104648.56399999981</v>
      </c>
      <c r="AO52" s="28">
        <f t="shared" ref="AO52:AP52" si="88">+AO30</f>
        <v>88491.763999999806</v>
      </c>
      <c r="AP52" s="28">
        <f t="shared" si="88"/>
        <v>577518.04399999976</v>
      </c>
      <c r="AQ52" s="28">
        <f>+AQ30</f>
        <v>184389.80399999977</v>
      </c>
      <c r="AR52" s="28">
        <f>+AR30</f>
        <v>310814.90399999975</v>
      </c>
      <c r="AS52" s="28">
        <f>+AS30</f>
        <v>170269.18399999978</v>
      </c>
      <c r="AT52" s="28">
        <f t="shared" ref="AT52:AW52" si="89">+AT30</f>
        <v>256426.87399999984</v>
      </c>
      <c r="AU52" s="28">
        <f t="shared" si="89"/>
        <v>235332.29399999982</v>
      </c>
      <c r="AV52" s="28">
        <f t="shared" si="89"/>
        <v>52696.143999999797</v>
      </c>
      <c r="AW52" s="28">
        <f t="shared" si="89"/>
        <v>310814.90399999981</v>
      </c>
      <c r="AX52" s="28">
        <f>+AX30</f>
        <v>193097.35399999982</v>
      </c>
      <c r="AY52" s="28">
        <f>+AY30</f>
        <v>275433.31399999978</v>
      </c>
      <c r="AZ52" s="28">
        <f>+AZ30</f>
        <v>33087.053999999771</v>
      </c>
      <c r="BA52" s="28">
        <f t="shared" ref="BA52:BC52" si="90">+BA30</f>
        <v>812725.22399999981</v>
      </c>
      <c r="BB52" s="28">
        <f t="shared" si="90"/>
        <v>624185.85399999982</v>
      </c>
      <c r="BC52" s="28">
        <f t="shared" si="90"/>
        <v>193097.35399999976</v>
      </c>
      <c r="BD52" s="28">
        <f t="shared" si="83"/>
        <v>29241.373999999836</v>
      </c>
      <c r="BE52" s="28">
        <f>+BE30</f>
        <v>176653.51399999982</v>
      </c>
      <c r="BF52" s="28">
        <f t="shared" ref="BF52:BH52" si="91">+BF30</f>
        <v>-55923.20600000018</v>
      </c>
      <c r="BG52" s="28">
        <f t="shared" si="91"/>
        <v>97050.623999999836</v>
      </c>
      <c r="BH52" s="28">
        <f t="shared" si="91"/>
        <v>298985.37399999984</v>
      </c>
      <c r="BI52" s="28">
        <f>+BI30</f>
        <v>29241.373999999836</v>
      </c>
      <c r="BJ52" s="28">
        <f t="shared" si="83"/>
        <v>141090.62899999996</v>
      </c>
      <c r="BK52" s="28">
        <f t="shared" si="83"/>
        <v>5062.9540000001434</v>
      </c>
    </row>
    <row r="53" spans="1:63" x14ac:dyDescent="0.25">
      <c r="A53" s="2"/>
      <c r="B53" s="2" t="s">
        <v>26</v>
      </c>
      <c r="C53" s="2"/>
      <c r="D53" s="28">
        <f>+D43</f>
        <v>0</v>
      </c>
      <c r="E53" s="28">
        <f t="shared" ref="E53:BK53" si="92">+E43</f>
        <v>0</v>
      </c>
      <c r="F53" s="28">
        <f t="shared" si="92"/>
        <v>0</v>
      </c>
      <c r="G53" s="28">
        <f t="shared" si="92"/>
        <v>0</v>
      </c>
      <c r="H53" s="28">
        <f t="shared" si="92"/>
        <v>0</v>
      </c>
      <c r="I53" s="28">
        <f>+I43</f>
        <v>0</v>
      </c>
      <c r="J53" s="28">
        <f t="shared" si="92"/>
        <v>500000</v>
      </c>
      <c r="K53" s="28">
        <f t="shared" si="92"/>
        <v>0</v>
      </c>
      <c r="L53" s="28">
        <f t="shared" si="92"/>
        <v>-500000</v>
      </c>
      <c r="M53" s="28">
        <f>+M43</f>
        <v>0</v>
      </c>
      <c r="N53" s="28">
        <f t="shared" si="92"/>
        <v>700000</v>
      </c>
      <c r="O53" s="28">
        <f t="shared" si="92"/>
        <v>0</v>
      </c>
      <c r="P53" s="28">
        <f t="shared" si="92"/>
        <v>0</v>
      </c>
      <c r="Q53" s="28">
        <f>+Q43</f>
        <v>700000</v>
      </c>
      <c r="R53" s="28">
        <f t="shared" si="92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93">+V43</f>
        <v>400000</v>
      </c>
      <c r="W53" s="28">
        <f t="shared" si="93"/>
        <v>400000</v>
      </c>
      <c r="X53" s="28">
        <f>+X43</f>
        <v>400000</v>
      </c>
      <c r="Y53" s="28">
        <f t="shared" si="93"/>
        <v>0</v>
      </c>
      <c r="Z53" s="28">
        <f t="shared" si="92"/>
        <v>0</v>
      </c>
      <c r="AA53" s="28">
        <f>+AA43</f>
        <v>0</v>
      </c>
      <c r="AB53" s="28">
        <f t="shared" si="92"/>
        <v>0</v>
      </c>
      <c r="AC53" s="28">
        <f t="shared" si="92"/>
        <v>0</v>
      </c>
      <c r="AD53" s="28">
        <f t="shared" si="92"/>
        <v>0</v>
      </c>
      <c r="AE53" s="28">
        <f>+AE43</f>
        <v>0</v>
      </c>
      <c r="AF53" s="28">
        <f t="shared" si="92"/>
        <v>0</v>
      </c>
      <c r="AG53" s="28">
        <f>+AG43</f>
        <v>400000</v>
      </c>
      <c r="AH53" s="28">
        <f t="shared" ref="AH53:AJ53" si="94">+AH43</f>
        <v>400000</v>
      </c>
      <c r="AI53" s="28">
        <f t="shared" si="94"/>
        <v>400000</v>
      </c>
      <c r="AJ53" s="28">
        <f t="shared" si="94"/>
        <v>200000</v>
      </c>
      <c r="AK53" s="28">
        <f>+AK43</f>
        <v>0</v>
      </c>
      <c r="AL53" s="28">
        <f>+AL43</f>
        <v>250000</v>
      </c>
      <c r="AM53" s="28">
        <f>+AM43</f>
        <v>0</v>
      </c>
      <c r="AN53" s="28">
        <f t="shared" ref="AN53:AP53" si="95">+AN43</f>
        <v>0</v>
      </c>
      <c r="AO53" s="28">
        <f t="shared" si="95"/>
        <v>0</v>
      </c>
      <c r="AP53" s="28">
        <f t="shared" si="95"/>
        <v>0</v>
      </c>
      <c r="AQ53" s="28">
        <f>+AQ43</f>
        <v>250000</v>
      </c>
      <c r="AR53" s="28">
        <f t="shared" si="92"/>
        <v>650000</v>
      </c>
      <c r="AS53" s="28">
        <f>+AS43</f>
        <v>250000</v>
      </c>
      <c r="AT53" s="28">
        <f t="shared" ref="AT53:AV53" si="96">+AT43</f>
        <v>1050000</v>
      </c>
      <c r="AU53" s="28">
        <f>+AU43</f>
        <v>1050000</v>
      </c>
      <c r="AV53" s="28">
        <f t="shared" si="96"/>
        <v>1050000</v>
      </c>
      <c r="AW53" s="28">
        <f>+AW43</f>
        <v>650000</v>
      </c>
      <c r="AX53" s="28">
        <f>+AX43</f>
        <v>250000</v>
      </c>
      <c r="AY53" s="28">
        <f>+AY43</f>
        <v>650000</v>
      </c>
      <c r="AZ53" s="28">
        <f t="shared" ref="AZ53:BB53" si="97">+AZ43</f>
        <v>650000</v>
      </c>
      <c r="BA53" s="28">
        <f>+BA43</f>
        <v>250000</v>
      </c>
      <c r="BB53" s="28">
        <f t="shared" si="97"/>
        <v>250000</v>
      </c>
      <c r="BC53" s="28">
        <f>+BC43</f>
        <v>250000</v>
      </c>
      <c r="BD53" s="28">
        <f t="shared" ref="BD53:BJ53" si="98">+BD43</f>
        <v>400000</v>
      </c>
      <c r="BE53" s="28">
        <f t="shared" si="98"/>
        <v>250000</v>
      </c>
      <c r="BF53" s="28">
        <f t="shared" si="98"/>
        <v>250000</v>
      </c>
      <c r="BG53" s="28">
        <f t="shared" si="98"/>
        <v>0</v>
      </c>
      <c r="BH53" s="28">
        <f t="shared" si="98"/>
        <v>0</v>
      </c>
      <c r="BI53" s="28">
        <f t="shared" si="98"/>
        <v>400000</v>
      </c>
      <c r="BJ53" s="28">
        <f t="shared" si="98"/>
        <v>400000</v>
      </c>
      <c r="BK53" s="28">
        <f t="shared" si="92"/>
        <v>650000</v>
      </c>
    </row>
    <row r="54" spans="1:63" x14ac:dyDescent="0.25">
      <c r="A54" s="2"/>
      <c r="B54" s="2" t="s">
        <v>21</v>
      </c>
      <c r="C54" s="2"/>
      <c r="D54" s="28">
        <f t="shared" ref="D54:BK54" si="99">+D50</f>
        <v>0</v>
      </c>
      <c r="E54" s="28">
        <f t="shared" si="99"/>
        <v>0</v>
      </c>
      <c r="F54" s="28">
        <f t="shared" si="99"/>
        <v>0</v>
      </c>
      <c r="G54" s="28">
        <f t="shared" si="99"/>
        <v>0</v>
      </c>
      <c r="H54" s="28">
        <f t="shared" si="99"/>
        <v>0</v>
      </c>
      <c r="I54" s="28">
        <f t="shared" si="99"/>
        <v>0</v>
      </c>
      <c r="J54" s="28">
        <f t="shared" si="99"/>
        <v>0</v>
      </c>
      <c r="K54" s="28">
        <f t="shared" si="99"/>
        <v>0</v>
      </c>
      <c r="L54" s="28">
        <f t="shared" si="99"/>
        <v>0</v>
      </c>
      <c r="M54" s="28">
        <f t="shared" si="99"/>
        <v>0</v>
      </c>
      <c r="N54" s="28">
        <f t="shared" si="99"/>
        <v>0</v>
      </c>
      <c r="O54" s="28">
        <f t="shared" si="99"/>
        <v>0</v>
      </c>
      <c r="P54" s="28">
        <f t="shared" si="99"/>
        <v>0</v>
      </c>
      <c r="Q54" s="28">
        <f t="shared" si="99"/>
        <v>0</v>
      </c>
      <c r="R54" s="28">
        <f t="shared" si="99"/>
        <v>0</v>
      </c>
      <c r="S54" s="28">
        <f t="shared" si="99"/>
        <v>0</v>
      </c>
      <c r="T54" s="28">
        <f t="shared" si="99"/>
        <v>0</v>
      </c>
      <c r="U54" s="28">
        <f t="shared" si="99"/>
        <v>0</v>
      </c>
      <c r="V54" s="28">
        <f t="shared" si="99"/>
        <v>0</v>
      </c>
      <c r="W54" s="28">
        <f t="shared" si="99"/>
        <v>0</v>
      </c>
      <c r="X54" s="28">
        <f t="shared" si="99"/>
        <v>0</v>
      </c>
      <c r="Y54" s="28">
        <f t="shared" si="99"/>
        <v>0</v>
      </c>
      <c r="Z54" s="28">
        <f t="shared" si="99"/>
        <v>0</v>
      </c>
      <c r="AA54" s="28"/>
      <c r="AB54" s="28"/>
      <c r="AC54" s="28"/>
      <c r="AD54" s="28"/>
      <c r="AE54" s="28"/>
      <c r="AF54" s="28">
        <f t="shared" si="99"/>
        <v>0</v>
      </c>
      <c r="AG54" s="28"/>
      <c r="AH54" s="28"/>
      <c r="AI54" s="28"/>
      <c r="AJ54" s="28"/>
      <c r="AK54" s="28"/>
      <c r="AL54" s="28">
        <f t="shared" si="99"/>
        <v>0</v>
      </c>
      <c r="AM54" s="28"/>
      <c r="AN54" s="28"/>
      <c r="AO54" s="28"/>
      <c r="AP54" s="28"/>
      <c r="AQ54" s="28"/>
      <c r="AR54" s="28">
        <f t="shared" si="99"/>
        <v>0</v>
      </c>
      <c r="AS54" s="28"/>
      <c r="AT54" s="28"/>
      <c r="AU54" s="28"/>
      <c r="AV54" s="28"/>
      <c r="AW54" s="28"/>
      <c r="AX54" s="28">
        <f t="shared" si="99"/>
        <v>0</v>
      </c>
      <c r="AY54" s="28"/>
      <c r="AZ54" s="28"/>
      <c r="BA54" s="28"/>
      <c r="BB54" s="28"/>
      <c r="BC54" s="28"/>
      <c r="BD54" s="28">
        <f t="shared" si="99"/>
        <v>0</v>
      </c>
      <c r="BE54" s="28"/>
      <c r="BF54" s="28"/>
      <c r="BG54" s="28"/>
      <c r="BH54" s="28"/>
      <c r="BI54" s="28"/>
      <c r="BJ54" s="28">
        <f t="shared" si="99"/>
        <v>0</v>
      </c>
      <c r="BK54" s="28">
        <f t="shared" si="99"/>
        <v>0</v>
      </c>
    </row>
    <row r="55" spans="1:63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X55" si="100">SUM(E52:E54)</f>
        <v>906061.54</v>
      </c>
      <c r="F55" s="23">
        <f t="shared" si="100"/>
        <v>1241369.78</v>
      </c>
      <c r="G55" s="23">
        <f t="shared" si="100"/>
        <v>1097115.46</v>
      </c>
      <c r="H55" s="23">
        <f t="shared" si="100"/>
        <v>905296.79</v>
      </c>
      <c r="I55" s="23">
        <f>SUM(I52:I54)</f>
        <v>162976.59999999998</v>
      </c>
      <c r="J55" s="23">
        <f>SUM(J52:J54)</f>
        <v>896437.79</v>
      </c>
      <c r="K55" s="23">
        <f t="shared" si="100"/>
        <v>53357.510000000009</v>
      </c>
      <c r="L55" s="23">
        <f t="shared" si="100"/>
        <v>-260386.07</v>
      </c>
      <c r="M55" s="23">
        <f t="shared" si="100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101">SUM(P52:P54)</f>
        <v>140086.44999999995</v>
      </c>
      <c r="Q55" s="23">
        <f t="shared" si="101"/>
        <v>969363.81</v>
      </c>
      <c r="R55" s="23">
        <f t="shared" si="101"/>
        <v>966835.3600000001</v>
      </c>
      <c r="S55" s="23">
        <f t="shared" si="101"/>
        <v>864325.16</v>
      </c>
      <c r="T55" s="23">
        <f t="shared" si="100"/>
        <v>148008.10000000009</v>
      </c>
      <c r="U55" s="23">
        <f t="shared" si="100"/>
        <v>864325.16</v>
      </c>
      <c r="V55" s="23">
        <f t="shared" si="100"/>
        <v>586529.21</v>
      </c>
      <c r="W55" s="23">
        <f t="shared" si="100"/>
        <v>533432.76</v>
      </c>
      <c r="X55" s="23">
        <f t="shared" si="100"/>
        <v>486801.54000000004</v>
      </c>
      <c r="Y55" s="23">
        <f>SUM(Y52:Y54)</f>
        <v>148008.09999999995</v>
      </c>
      <c r="Z55" s="23">
        <f t="shared" si="100"/>
        <v>604981.26</v>
      </c>
      <c r="AA55" s="23">
        <f t="shared" si="100"/>
        <v>137170.25999999995</v>
      </c>
      <c r="AB55" s="23">
        <f t="shared" si="100"/>
        <v>138370.25999999995</v>
      </c>
      <c r="AC55" s="23">
        <f t="shared" si="100"/>
        <v>127150.14999999995</v>
      </c>
      <c r="AD55" s="23">
        <f>SUM(AD52:AD54)</f>
        <v>1026535.1399999999</v>
      </c>
      <c r="AE55" s="23">
        <f t="shared" si="100"/>
        <v>604981.25999999989</v>
      </c>
      <c r="AF55" s="23">
        <f t="shared" si="100"/>
        <v>162346.84399999981</v>
      </c>
      <c r="AG55" s="23">
        <f>SUM(AG52:AG54)</f>
        <v>584279.9439999999</v>
      </c>
      <c r="AH55" s="23">
        <f t="shared" si="100"/>
        <v>531001.40399999986</v>
      </c>
      <c r="AI55" s="23">
        <f t="shared" si="100"/>
        <v>470415.0039999999</v>
      </c>
      <c r="AJ55" s="23">
        <f t="shared" si="100"/>
        <v>355344.22399999993</v>
      </c>
      <c r="AK55" s="23">
        <f t="shared" si="100"/>
        <v>162346.84399999987</v>
      </c>
      <c r="AL55" s="23">
        <f t="shared" si="100"/>
        <v>434389.80399999965</v>
      </c>
      <c r="AM55" s="23">
        <f>SUM(AM52:AM54)</f>
        <v>171679.00399999981</v>
      </c>
      <c r="AN55" s="23">
        <f t="shared" ref="AN55:AP55" si="102">SUM(AN52:AN54)</f>
        <v>104648.56399999981</v>
      </c>
      <c r="AO55" s="23">
        <f t="shared" si="102"/>
        <v>88491.763999999806</v>
      </c>
      <c r="AP55" s="23">
        <f t="shared" si="102"/>
        <v>577518.04399999976</v>
      </c>
      <c r="AQ55" s="23">
        <f>SUM(AQ52:AQ54)</f>
        <v>434389.80399999977</v>
      </c>
      <c r="AR55" s="23">
        <f>SUM(AR52:AR54)</f>
        <v>960814.90399999975</v>
      </c>
      <c r="AS55" s="23">
        <f>SUM(AS52:AS54)</f>
        <v>420269.18399999978</v>
      </c>
      <c r="AT55" s="23">
        <f t="shared" ref="AT55:AW55" si="103">SUM(AT52:AT54)</f>
        <v>1306426.8739999998</v>
      </c>
      <c r="AU55" s="23">
        <f t="shared" si="103"/>
        <v>1285332.2939999998</v>
      </c>
      <c r="AV55" s="23">
        <f t="shared" si="103"/>
        <v>1102696.1439999999</v>
      </c>
      <c r="AW55" s="23">
        <f t="shared" si="103"/>
        <v>960814.90399999986</v>
      </c>
      <c r="AX55" s="23">
        <f t="shared" si="100"/>
        <v>443097.35399999982</v>
      </c>
      <c r="AY55" s="23">
        <f>SUM(AY52:AY54)</f>
        <v>925433.31399999978</v>
      </c>
      <c r="AZ55" s="23">
        <f t="shared" ref="AZ55:BB55" si="104">SUM(AZ52:AZ54)</f>
        <v>683087.05399999977</v>
      </c>
      <c r="BA55" s="23">
        <f t="shared" si="104"/>
        <v>1062725.2239999999</v>
      </c>
      <c r="BB55" s="23">
        <f t="shared" si="104"/>
        <v>874185.85399999982</v>
      </c>
      <c r="BC55" s="23">
        <f>SUM(BC52:BC54)</f>
        <v>443097.35399999976</v>
      </c>
      <c r="BD55" s="23">
        <f>SUM(BD52:BD54)</f>
        <v>429241.37399999984</v>
      </c>
      <c r="BE55" s="23">
        <f t="shared" ref="BE55:BI55" si="105">SUM(BE52:BE54)</f>
        <v>426653.51399999985</v>
      </c>
      <c r="BF55" s="23">
        <f t="shared" si="105"/>
        <v>194076.79399999982</v>
      </c>
      <c r="BG55" s="23">
        <f t="shared" si="105"/>
        <v>97050.623999999836</v>
      </c>
      <c r="BH55" s="23">
        <f t="shared" si="105"/>
        <v>298985.37399999984</v>
      </c>
      <c r="BI55" s="23">
        <f t="shared" si="105"/>
        <v>429241.37399999984</v>
      </c>
      <c r="BJ55" s="23">
        <f>SUM(BJ52:BJ54)</f>
        <v>541090.62899999996</v>
      </c>
      <c r="BK55" s="23">
        <f>SUM(BK52:BK54)</f>
        <v>655062.95400000014</v>
      </c>
    </row>
    <row r="56" spans="1:63" ht="17.25" thickTop="1" x14ac:dyDescent="0.25"/>
    <row r="58" spans="1:63" x14ac:dyDescent="0.25">
      <c r="S58" s="31" t="s">
        <v>56</v>
      </c>
    </row>
    <row r="59" spans="1:63" x14ac:dyDescent="0.25">
      <c r="S59" s="31">
        <f>T59-N16</f>
        <v>-155108.20999999996</v>
      </c>
      <c r="V59" s="32"/>
    </row>
    <row r="60" spans="1:63" x14ac:dyDescent="0.25">
      <c r="S60" s="31">
        <f>T60-N17</f>
        <v>-745323.73</v>
      </c>
      <c r="V60" s="32"/>
    </row>
    <row r="61" spans="1:63" x14ac:dyDescent="0.25">
      <c r="S61" s="31"/>
      <c r="AU61" s="35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BK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2015-10-22T07:20:51Z</dcterms:modified>
</cp:coreProperties>
</file>