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4030" windowHeight="486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E16" i="1" l="1"/>
  <c r="AE17" i="1"/>
  <c r="AE42" i="1" l="1"/>
  <c r="AC40" i="1"/>
  <c r="AC43" i="1" s="1"/>
  <c r="AD40" i="1" s="1"/>
  <c r="AB40" i="1"/>
  <c r="AB43" i="1" s="1"/>
  <c r="AA40" i="1"/>
  <c r="AA43" i="1"/>
  <c r="AA53" i="1" s="1"/>
  <c r="AD42" i="1"/>
  <c r="W43" i="1"/>
  <c r="AC41" i="1"/>
  <c r="Z25" i="1"/>
  <c r="AA25" i="1" s="1"/>
  <c r="AA26" i="1" s="1"/>
  <c r="AA30" i="1" s="1"/>
  <c r="V26" i="1"/>
  <c r="U26" i="1"/>
  <c r="X53" i="1"/>
  <c r="Z27" i="1"/>
  <c r="Z17" i="1"/>
  <c r="Z18" i="1"/>
  <c r="Z19" i="1"/>
  <c r="Z15" i="1"/>
  <c r="AD43" i="1" l="1"/>
  <c r="AE40" i="1" s="1"/>
  <c r="AE43" i="1" s="1"/>
  <c r="AA52" i="1"/>
  <c r="AA55" i="1" s="1"/>
  <c r="AB25" i="1"/>
  <c r="Z16" i="1"/>
  <c r="AB53" i="1" l="1"/>
  <c r="AC53" i="1"/>
  <c r="AD53" i="1" l="1"/>
  <c r="AE53" i="1"/>
  <c r="Z42" i="1" l="1"/>
  <c r="T42" i="1"/>
  <c r="Z41" i="1"/>
  <c r="T41" i="1"/>
  <c r="Z40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8" i="1"/>
  <c r="T27" i="1"/>
  <c r="N27" i="1"/>
  <c r="T25" i="1"/>
  <c r="U25" i="1"/>
  <c r="T16" i="1"/>
  <c r="T10" i="1"/>
  <c r="T8" i="1"/>
  <c r="T9" i="1"/>
  <c r="T11" i="1"/>
  <c r="T7" i="1"/>
  <c r="Y10" i="1"/>
  <c r="AA21" i="1" l="1"/>
  <c r="AA23" i="1" s="1"/>
  <c r="AE21" i="1"/>
  <c r="AE23" i="1" s="1"/>
  <c r="AD21" i="1"/>
  <c r="AD23" i="1" s="1"/>
  <c r="AC21" i="1"/>
  <c r="AC23" i="1" s="1"/>
  <c r="AB21" i="1"/>
  <c r="AB23" i="1" s="1"/>
  <c r="AB26" i="1" s="1"/>
  <c r="AB30" i="1" s="1"/>
  <c r="AC25" i="1" s="1"/>
  <c r="U23" i="1"/>
  <c r="Z8" i="1"/>
  <c r="Z9" i="1"/>
  <c r="Z10" i="1"/>
  <c r="Z11" i="1"/>
  <c r="Z7" i="1"/>
  <c r="Z12" i="1" l="1"/>
  <c r="AC26" i="1"/>
  <c r="AC30" i="1" s="1"/>
  <c r="AB52" i="1"/>
  <c r="AB55" i="1" s="1"/>
  <c r="AK41" i="1"/>
  <c r="AH41" i="1"/>
  <c r="AG41" i="1"/>
  <c r="AF41" i="1"/>
  <c r="T15" i="1"/>
  <c r="O10" i="1"/>
  <c r="N10" i="1" s="1"/>
  <c r="N17" i="1"/>
  <c r="AC52" i="1" l="1"/>
  <c r="AC55" i="1" s="1"/>
  <c r="AD25" i="1"/>
  <c r="AD26" i="1" s="1"/>
  <c r="D10" i="1"/>
  <c r="D12" i="1" s="1"/>
  <c r="AD30" i="1" l="1"/>
  <c r="T19" i="1"/>
  <c r="AD52" i="1" l="1"/>
  <c r="AD55" i="1" s="1"/>
  <c r="AE25" i="1"/>
  <c r="AE26" i="1" s="1"/>
  <c r="T18" i="1"/>
  <c r="AE30" i="1" l="1"/>
  <c r="AE52" i="1" s="1"/>
  <c r="AE55" i="1" s="1"/>
  <c r="Z26" i="1"/>
  <c r="Z30" i="1" s="1"/>
  <c r="AF25" i="1" s="1"/>
  <c r="T17" i="1"/>
  <c r="T34" i="1" l="1"/>
  <c r="T29" i="1"/>
  <c r="N28" i="1"/>
  <c r="N42" i="1" l="1"/>
  <c r="N41" i="1"/>
  <c r="I42" i="1"/>
  <c r="I28" i="1"/>
  <c r="Y42" i="1"/>
  <c r="X41" i="1"/>
  <c r="W42" i="1"/>
  <c r="V42" i="1"/>
  <c r="O12" i="1"/>
  <c r="V12" i="1"/>
  <c r="U12" i="1"/>
  <c r="P21" i="1"/>
  <c r="O21" i="1"/>
  <c r="V54" i="1"/>
  <c r="W54" i="1"/>
  <c r="X54" i="1"/>
  <c r="Y54" i="1"/>
  <c r="U21" i="1"/>
  <c r="U54" i="1"/>
  <c r="T21" i="1"/>
  <c r="O23" i="1" l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1" i="1"/>
  <c r="N23" i="1" s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L49" i="1" l="1"/>
  <c r="AK49" i="1"/>
  <c r="AI49" i="1"/>
  <c r="AH49" i="1"/>
  <c r="AF48" i="1"/>
  <c r="I48" i="1"/>
  <c r="D41" i="1"/>
  <c r="D28" i="1" l="1"/>
  <c r="D29" i="1"/>
  <c r="D27" i="1"/>
  <c r="D15" i="1"/>
  <c r="D21" i="1" s="1"/>
  <c r="AG21" i="1" l="1"/>
  <c r="AL21" i="1"/>
  <c r="AK21" i="1"/>
  <c r="AJ21" i="1"/>
  <c r="AI21" i="1"/>
  <c r="AH21" i="1"/>
  <c r="AF21" i="1"/>
  <c r="Z21" i="1"/>
  <c r="I21" i="1"/>
  <c r="I23" i="1" s="1"/>
  <c r="H21" i="1"/>
  <c r="G21" i="1"/>
  <c r="F21" i="1"/>
  <c r="D42" i="1" l="1"/>
  <c r="AL34" i="1"/>
  <c r="AJ34" i="1"/>
  <c r="AJ37" i="1" s="1"/>
  <c r="AK34" i="1" s="1"/>
  <c r="AI34" i="1"/>
  <c r="AH34" i="1"/>
  <c r="AG34" i="1"/>
  <c r="AF34" i="1"/>
  <c r="N34" i="1"/>
  <c r="I34" i="1"/>
  <c r="H12" i="1"/>
  <c r="H23" i="1" s="1"/>
  <c r="G12" i="1"/>
  <c r="G23" i="1" s="1"/>
  <c r="F12" i="1"/>
  <c r="F23" i="1" s="1"/>
  <c r="D11" i="1"/>
  <c r="AL12" i="1"/>
  <c r="AL23" i="1" s="1"/>
  <c r="AK12" i="1"/>
  <c r="AJ12" i="1"/>
  <c r="AJ23" i="1" s="1"/>
  <c r="AI12" i="1"/>
  <c r="AH12" i="1"/>
  <c r="AG12" i="1"/>
  <c r="AF12" i="1"/>
  <c r="AF23" i="1" s="1"/>
  <c r="D9" i="1"/>
  <c r="AH23" i="1" l="1"/>
  <c r="Z23" i="1"/>
  <c r="AG23" i="1"/>
  <c r="AI23" i="1"/>
  <c r="AK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F54" i="1"/>
  <c r="AG46" i="1"/>
  <c r="AG50" i="1" s="1"/>
  <c r="N52" i="1" l="1"/>
  <c r="L52" i="1"/>
  <c r="L55" i="1" s="1"/>
  <c r="M25" i="1"/>
  <c r="M26" i="1" s="1"/>
  <c r="AG54" i="1"/>
  <c r="AH46" i="1"/>
  <c r="AH50" i="1" s="1"/>
  <c r="U30" i="1" l="1"/>
  <c r="U52" i="1" s="1"/>
  <c r="O52" i="1"/>
  <c r="M30" i="1"/>
  <c r="M52" i="1" s="1"/>
  <c r="M55" i="1" s="1"/>
  <c r="AH54" i="1"/>
  <c r="AI46" i="1"/>
  <c r="AI50" i="1" s="1"/>
  <c r="V25" i="1" l="1"/>
  <c r="P25" i="1"/>
  <c r="AJ46" i="1"/>
  <c r="AJ50" i="1" s="1"/>
  <c r="AI54" i="1"/>
  <c r="V30" i="1" l="1"/>
  <c r="V52" i="1" s="1"/>
  <c r="P26" i="1"/>
  <c r="P30" i="1" s="1"/>
  <c r="AJ54" i="1"/>
  <c r="AK46" i="1"/>
  <c r="AK50" i="1" s="1"/>
  <c r="W25" i="1" l="1"/>
  <c r="W26" i="1"/>
  <c r="P52" i="1"/>
  <c r="Q25" i="1"/>
  <c r="Q26" i="1" s="1"/>
  <c r="Q30" i="1" s="1"/>
  <c r="R25" i="1" s="1"/>
  <c r="R26" i="1" s="1"/>
  <c r="R30" i="1" s="1"/>
  <c r="S25" i="1" s="1"/>
  <c r="AK54" i="1"/>
  <c r="AL46" i="1"/>
  <c r="AL50" i="1" s="1"/>
  <c r="AL54" i="1" s="1"/>
  <c r="W30" i="1" l="1"/>
  <c r="W52" i="1" s="1"/>
  <c r="X25" i="1"/>
  <c r="Q52" i="1"/>
  <c r="S26" i="1"/>
  <c r="S30" i="1" s="1"/>
  <c r="S52" i="1" s="1"/>
  <c r="R52" i="1"/>
  <c r="X26" i="1" l="1"/>
  <c r="X30" i="1" l="1"/>
  <c r="Y25" i="1" s="1"/>
  <c r="Y26" i="1" s="1"/>
  <c r="X52" i="1"/>
  <c r="T26" i="1" l="1"/>
  <c r="T30" i="1" s="1"/>
  <c r="Y30" i="1"/>
  <c r="Y52" i="1" s="1"/>
  <c r="Y55" i="1" s="1"/>
  <c r="T52" i="1" l="1"/>
  <c r="Z52" i="1"/>
  <c r="AF26" i="1" l="1"/>
  <c r="AF30" i="1" s="1"/>
  <c r="AG25" i="1" l="1"/>
  <c r="AG26" i="1" s="1"/>
  <c r="AG30" i="1" s="1"/>
  <c r="AG52" i="1" s="1"/>
  <c r="AF52" i="1"/>
  <c r="AH25" i="1" l="1"/>
  <c r="AH26" i="1" s="1"/>
  <c r="AH30" i="1" s="1"/>
  <c r="AH52" i="1" s="1"/>
  <c r="AI25" i="1" l="1"/>
  <c r="AI26" i="1" s="1"/>
  <c r="AI30" i="1" s="1"/>
  <c r="AJ25" i="1" s="1"/>
  <c r="AJ26" i="1" s="1"/>
  <c r="AJ30" i="1" s="1"/>
  <c r="AI52" i="1" l="1"/>
  <c r="AJ52" i="1"/>
  <c r="AK25" i="1"/>
  <c r="AK26" i="1" s="1"/>
  <c r="AK30" i="1" s="1"/>
  <c r="AL25" i="1" l="1"/>
  <c r="AL26" i="1" s="1"/>
  <c r="AL30" i="1" s="1"/>
  <c r="AL52" i="1" s="1"/>
  <c r="AK52" i="1"/>
  <c r="O43" i="1" l="1"/>
  <c r="P40" i="1" s="1"/>
  <c r="P43" i="1" s="1"/>
  <c r="N43" i="1"/>
  <c r="N53" i="1" l="1"/>
  <c r="N55" i="1" s="1"/>
  <c r="T40" i="1"/>
  <c r="T43" i="1" s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X40" i="1" s="1"/>
  <c r="U53" i="1"/>
  <c r="U55" i="1" s="1"/>
  <c r="Z43" i="1"/>
  <c r="Z53" i="1" s="1"/>
  <c r="Z55" i="1" s="1"/>
  <c r="R53" i="1"/>
  <c r="R55" i="1" s="1"/>
  <c r="S40" i="1"/>
  <c r="V53" i="1" l="1"/>
  <c r="V55" i="1" s="1"/>
  <c r="AF40" i="1"/>
  <c r="AF43" i="1" s="1"/>
  <c r="AG40" i="1" s="1"/>
  <c r="X43" i="1"/>
  <c r="W53" i="1"/>
  <c r="W55" i="1" s="1"/>
  <c r="S43" i="1"/>
  <c r="S53" i="1" s="1"/>
  <c r="S55" i="1" s="1"/>
  <c r="AG43" i="1" l="1"/>
  <c r="AH40" i="1" s="1"/>
  <c r="AF53" i="1"/>
  <c r="AF55" i="1" s="1"/>
  <c r="Y40" i="1"/>
  <c r="X55" i="1"/>
  <c r="Y43" i="1" l="1"/>
  <c r="Y53" i="1" s="1"/>
  <c r="AG53" i="1"/>
  <c r="AG55" i="1" s="1"/>
  <c r="AH43" i="1"/>
  <c r="AH53" i="1" l="1"/>
  <c r="AH55" i="1" s="1"/>
  <c r="AI40" i="1"/>
  <c r="AI43" i="1" s="1"/>
  <c r="AI53" i="1" l="1"/>
  <c r="AI55" i="1" s="1"/>
  <c r="AJ40" i="1"/>
  <c r="AJ43" i="1" s="1"/>
  <c r="AK40" i="1" s="1"/>
  <c r="AK43" i="1" s="1"/>
  <c r="AJ53" i="1" l="1"/>
  <c r="AJ55" i="1" s="1"/>
  <c r="AL40" i="1"/>
  <c r="AL43" i="1" s="1"/>
  <c r="AL53" i="1" l="1"/>
  <c r="AL55" i="1" s="1"/>
  <c r="AK53" i="1"/>
  <c r="AK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<sst xmlns="http://schemas.openxmlformats.org/spreadsheetml/2006/main" count="114" uniqueCount="58">
  <si>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</si>
  <si>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</si>
  <si>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</si>
  <si>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</si>
  <si>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</si>
  <si>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</si>
  <si>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</si>
  <si>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</si>
  <si>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</si>
  <si>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</si>
  <si>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</si>
  <si>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</si>
  <si>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</si>
  <si>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</si>
  <si>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</si>
  <si>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</si>
  <si>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</si>
  <si>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</si>
  <si>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</si>
  <si>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</si>
  <si>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</si>
  <si>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</si>
  <si>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</si>
  <si>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</si>
  <si>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</si>
  <si>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</si>
  <si>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</si>
  <si>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</si>
  <si>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</si>
  <si>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</si>
  <si>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</si>
  <si>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</si>
  <si>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</si>
  <si>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</si>
  <si>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</si>
  <si>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</si>
  <si>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</si>
  <si>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</si>
  <si>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</si>
  <si>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</si>
  <si>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</si>
  <si>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</si>
  <si>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</si>
  <si>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</si>
  <si>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</si>
  <si>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</si>
  <si>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</si>
  <si>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</si>
  <si>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</si>
  <si>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</si>
  <si>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</si>
  <si>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</si>
  <si>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</si>
  <si>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</si>
  <si>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</si>
  <si>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</si>
  <si>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</si>
  <si>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21 May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</si>
</sst>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customWidth="1"/>
    <col min="32" max="36" width="12.140625" style="12" customWidth="1"/>
    <col min="37" max="37" width="12.28515625" style="12" bestFit="1" customWidth="1"/>
    <col min="38" max="38" width="13.28515625" style="12" customWidth="1"/>
    <col min="39" max="39" width="14.42578125" style="13" customWidth="1"/>
  </cols>
  <sheetData>
    <row r="1" spans="1:38" x14ac:dyDescent="0.25">
      <c r="A1" s="1" t="s">
        <v>57</v>
      </c>
      <c r="B1" s="2"/>
      <c r="C1" s="2"/>
    </row>
    <row r="2" spans="1:38" x14ac:dyDescent="0.25">
      <c r="A2" s="1"/>
      <c r="B2" s="2"/>
      <c r="C2" s="2"/>
    </row>
    <row r="3" spans="1:38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3"/>
    </row>
    <row r="4" spans="1:38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4" t="s">
        <v>36</v>
      </c>
      <c r="AH4" s="14" t="s">
        <v>37</v>
      </c>
      <c r="AI4" s="14" t="s">
        <v>38</v>
      </c>
      <c r="AJ4" s="14" t="s">
        <v>39</v>
      </c>
      <c r="AK4" s="14" t="s">
        <v>40</v>
      </c>
      <c r="AL4" s="14" t="s">
        <v>28</v>
      </c>
    </row>
    <row r="5" spans="1:38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6" t="s">
        <v>54</v>
      </c>
      <c r="AH5" s="16" t="s">
        <v>54</v>
      </c>
      <c r="AI5" s="16" t="s">
        <v>54</v>
      </c>
      <c r="AJ5" s="16" t="s">
        <v>54</v>
      </c>
      <c r="AK5" s="16" t="s">
        <v>54</v>
      </c>
      <c r="AL5" s="16" t="s">
        <v>54</v>
      </c>
    </row>
    <row r="6" spans="1:3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8"/>
      <c r="AH6" s="18"/>
      <c r="AI6" s="18"/>
      <c r="AJ6" s="18"/>
      <c r="AK6" s="18"/>
      <c r="AL6" s="18"/>
    </row>
    <row r="7" spans="1:3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/>
      <c r="AF7" s="18"/>
      <c r="AG7" s="18">
        <v>1000000</v>
      </c>
      <c r="AH7" s="18">
        <v>1000000</v>
      </c>
      <c r="AI7" s="18">
        <v>1000000</v>
      </c>
      <c r="AJ7" s="18">
        <v>1000000</v>
      </c>
      <c r="AK7" s="18">
        <v>1000000</v>
      </c>
      <c r="AL7" s="18">
        <v>1000000</v>
      </c>
    </row>
    <row r="8" spans="1:3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 t="shared" ref="Z8:Z11" si="1">SUM(AA8:AE8)</f>
        <v>2750</v>
      </c>
      <c r="AA8" s="19"/>
      <c r="AB8" s="19">
        <v>1200</v>
      </c>
      <c r="AC8" s="19">
        <v>0</v>
      </c>
      <c r="AD8" s="19">
        <v>1550</v>
      </c>
      <c r="AE8" s="19"/>
      <c r="AF8" s="18">
        <v>2000</v>
      </c>
      <c r="AG8" s="18">
        <v>2000</v>
      </c>
      <c r="AH8" s="18">
        <v>2000</v>
      </c>
      <c r="AI8" s="18">
        <v>2000</v>
      </c>
      <c r="AJ8" s="18">
        <v>2000</v>
      </c>
      <c r="AK8" s="18">
        <v>2000</v>
      </c>
      <c r="AL8" s="18">
        <v>2000</v>
      </c>
    </row>
    <row r="9" spans="1:3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si="1"/>
        <v>0</v>
      </c>
      <c r="AA9" s="19"/>
      <c r="AB9" s="19"/>
      <c r="AC9" s="19"/>
      <c r="AD9" s="19"/>
      <c r="AE9" s="19"/>
      <c r="AF9" s="18"/>
      <c r="AG9" s="18"/>
      <c r="AH9" s="18"/>
      <c r="AI9" s="18"/>
      <c r="AJ9" s="18"/>
      <c r="AK9" s="18"/>
      <c r="AL9" s="18"/>
    </row>
    <row r="10" spans="1:3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1"/>
        <v>0</v>
      </c>
      <c r="AA10" s="19"/>
      <c r="AB10" s="19"/>
      <c r="AC10" s="19"/>
      <c r="AD10" s="19"/>
      <c r="AE10" s="19"/>
      <c r="AF10" s="18"/>
      <c r="AG10" s="18"/>
      <c r="AH10" s="18"/>
      <c r="AI10" s="18"/>
      <c r="AJ10" s="18"/>
      <c r="AK10" s="18"/>
      <c r="AL10" s="18"/>
    </row>
    <row r="11" spans="1:3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1"/>
        <v>0</v>
      </c>
      <c r="AA11" s="19"/>
      <c r="AB11" s="19"/>
      <c r="AC11" s="19"/>
      <c r="AD11" s="19"/>
      <c r="AE11" s="19"/>
      <c r="AF11" s="18"/>
      <c r="AG11" s="18"/>
      <c r="AH11" s="18"/>
      <c r="AI11" s="18"/>
      <c r="AJ11" s="18"/>
      <c r="AK11" s="18"/>
      <c r="AL11" s="18"/>
    </row>
    <row r="12" spans="1:38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F12:AL12" si="5">SUM(F7:F11)</f>
        <v>512500</v>
      </c>
      <c r="G12" s="21">
        <f t="shared" si="5"/>
        <v>0</v>
      </c>
      <c r="H12" s="21">
        <f t="shared" si="5"/>
        <v>834</v>
      </c>
      <c r="I12" s="20">
        <f>SUM(I7:I11)</f>
        <v>1546.68</v>
      </c>
      <c r="J12" s="21">
        <f>SUM(J6:J11)</f>
        <v>1200</v>
      </c>
      <c r="K12" s="21">
        <f t="shared" ref="K12:M12" si="6">SUM(K6:K11)</f>
        <v>0</v>
      </c>
      <c r="L12" s="21">
        <f t="shared" si="6"/>
        <v>346.68</v>
      </c>
      <c r="M12" s="21">
        <f t="shared" si="6"/>
        <v>0</v>
      </c>
      <c r="N12" s="20">
        <f>SUM(N7:N11)</f>
        <v>1853285</v>
      </c>
      <c r="O12" s="21">
        <f>SUM(O6:O11)</f>
        <v>321385</v>
      </c>
      <c r="P12" s="21">
        <f t="shared" ref="P12:S12" si="7">SUM(P6:P11)</f>
        <v>31900</v>
      </c>
      <c r="Q12" s="21">
        <f t="shared" si="7"/>
        <v>1500000</v>
      </c>
      <c r="R12" s="21">
        <f t="shared" si="7"/>
        <v>0</v>
      </c>
      <c r="S12" s="21">
        <f t="shared" si="7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8">SUM(W7:W11)</f>
        <v>0</v>
      </c>
      <c r="X12" s="21">
        <f t="shared" si="8"/>
        <v>1000</v>
      </c>
      <c r="Y12" s="21">
        <f t="shared" si="8"/>
        <v>7982.05</v>
      </c>
      <c r="Z12" s="20">
        <f>SUM(Z7:Z11)</f>
        <v>1502750</v>
      </c>
      <c r="AA12" s="21">
        <f>SUM(AA7:AA11)</f>
        <v>0</v>
      </c>
      <c r="AB12" s="21">
        <f t="shared" ref="AB12:AE12" si="9">SUM(AB7:AB11)</f>
        <v>1200</v>
      </c>
      <c r="AC12" s="21">
        <f t="shared" si="9"/>
        <v>0</v>
      </c>
      <c r="AD12" s="21">
        <f t="shared" si="9"/>
        <v>1501550</v>
      </c>
      <c r="AE12" s="21">
        <f t="shared" si="9"/>
        <v>0</v>
      </c>
      <c r="AF12" s="20">
        <f t="shared" si="5"/>
        <v>2000</v>
      </c>
      <c r="AG12" s="20">
        <f t="shared" si="5"/>
        <v>1002000</v>
      </c>
      <c r="AH12" s="20">
        <f t="shared" si="5"/>
        <v>1002000</v>
      </c>
      <c r="AI12" s="20">
        <f t="shared" si="5"/>
        <v>1002000</v>
      </c>
      <c r="AJ12" s="20">
        <f t="shared" si="5"/>
        <v>1002000</v>
      </c>
      <c r="AK12" s="20">
        <f t="shared" si="5"/>
        <v>1002000</v>
      </c>
      <c r="AL12" s="20">
        <f t="shared" si="5"/>
        <v>1002000</v>
      </c>
    </row>
    <row r="13" spans="1:3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8"/>
      <c r="AH13" s="18"/>
      <c r="AI13" s="18"/>
      <c r="AJ13" s="18"/>
      <c r="AK13" s="18"/>
      <c r="AL13" s="18"/>
    </row>
    <row r="14" spans="1:3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8"/>
      <c r="AH14" s="18"/>
      <c r="AI14" s="18"/>
      <c r="AJ14" s="18"/>
      <c r="AK14" s="18"/>
      <c r="AL14" s="18"/>
    </row>
    <row r="15" spans="1:3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1675</v>
      </c>
      <c r="AA15" s="19">
        <v>0</v>
      </c>
      <c r="AB15" s="19"/>
      <c r="AC15" s="19">
        <v>0</v>
      </c>
      <c r="AD15" s="19">
        <v>0</v>
      </c>
      <c r="AE15" s="19">
        <v>1675</v>
      </c>
      <c r="AF15" s="18">
        <v>1675</v>
      </c>
      <c r="AG15" s="18">
        <v>1675</v>
      </c>
      <c r="AH15" s="18">
        <v>1675</v>
      </c>
      <c r="AI15" s="18">
        <v>1675</v>
      </c>
      <c r="AJ15" s="18">
        <v>1675</v>
      </c>
      <c r="AK15" s="18">
        <v>1675</v>
      </c>
      <c r="AL15" s="18">
        <v>1675</v>
      </c>
    </row>
    <row r="16" spans="1:3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0">SUM(AA16:AE16)</f>
        <v>153163.44201999999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f>15632.59202+19795+11783+91265</f>
        <v>138475.59201999998</v>
      </c>
      <c r="AF16" s="18">
        <v>153362.96010000008</v>
      </c>
      <c r="AG16" s="18">
        <v>153012.96010000008</v>
      </c>
      <c r="AH16" s="18">
        <v>152262.96010000008</v>
      </c>
      <c r="AI16" s="18">
        <v>160762.96010000008</v>
      </c>
      <c r="AJ16" s="18">
        <v>161262.96010000008</v>
      </c>
      <c r="AK16" s="18">
        <v>160762.96010000008</v>
      </c>
      <c r="AL16" s="18">
        <v>313550.96009999985</v>
      </c>
    </row>
    <row r="17" spans="1:38" x14ac:dyDescent="0.25">
      <c r="A17" s="3"/>
      <c r="B17" s="4" t="s">
        <v>52</v>
      </c>
      <c r="C17" s="4"/>
      <c r="D17" s="18">
        <f t="shared" ref="D17:D19" si="11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0"/>
        <v>1431276.25835</v>
      </c>
      <c r="AA17" s="19">
        <v>0</v>
      </c>
      <c r="AB17" s="19">
        <v>0</v>
      </c>
      <c r="AC17" s="19">
        <v>8260.1</v>
      </c>
      <c r="AD17" s="19">
        <v>602135.01</v>
      </c>
      <c r="AE17" s="19">
        <f>357819.074175+57819.074175+405243</f>
        <v>820881.14835000003</v>
      </c>
      <c r="AF17" s="18">
        <v>331944.54670000001</v>
      </c>
      <c r="AG17" s="18">
        <v>499209.29670000001</v>
      </c>
      <c r="AH17" s="18">
        <v>972056.54669999995</v>
      </c>
      <c r="AI17" s="18">
        <v>375938.29670000006</v>
      </c>
      <c r="AJ17" s="18">
        <v>713651.54669999995</v>
      </c>
      <c r="AK17" s="18">
        <v>395609.54670000001</v>
      </c>
      <c r="AL17" s="18">
        <v>951636.29669999995</v>
      </c>
    </row>
    <row r="18" spans="1:38" x14ac:dyDescent="0.25">
      <c r="A18" s="3"/>
      <c r="B18" s="4" t="s">
        <v>50</v>
      </c>
      <c r="C18" s="4"/>
      <c r="D18" s="18">
        <f t="shared" si="11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/>
      <c r="AG18" s="18"/>
      <c r="AH18" s="18"/>
      <c r="AI18" s="18"/>
      <c r="AJ18" s="18"/>
      <c r="AK18" s="18"/>
      <c r="AL18" s="18"/>
    </row>
    <row r="19" spans="1:38" x14ac:dyDescent="0.25">
      <c r="A19" s="3"/>
      <c r="B19" s="4" t="s">
        <v>51</v>
      </c>
      <c r="C19" s="4"/>
      <c r="D19" s="18">
        <f t="shared" si="11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2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0"/>
        <v>2000</v>
      </c>
      <c r="AA19" s="19">
        <v>0</v>
      </c>
      <c r="AB19" s="19">
        <v>0</v>
      </c>
      <c r="AC19" s="19">
        <v>0</v>
      </c>
      <c r="AD19" s="19"/>
      <c r="AE19" s="19">
        <v>2000</v>
      </c>
      <c r="AF19" s="18">
        <v>2000</v>
      </c>
      <c r="AG19" s="18">
        <v>2000</v>
      </c>
      <c r="AH19" s="18">
        <v>2000</v>
      </c>
      <c r="AI19" s="18">
        <v>2000</v>
      </c>
      <c r="AJ19" s="18">
        <v>2000</v>
      </c>
      <c r="AK19" s="18">
        <v>2000</v>
      </c>
      <c r="AL19" s="18">
        <v>2000</v>
      </c>
    </row>
    <row r="20" spans="1:3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2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8"/>
      <c r="AH20" s="18"/>
      <c r="AI20" s="18"/>
      <c r="AJ20" s="18"/>
      <c r="AK20" s="18"/>
      <c r="AL20" s="18"/>
    </row>
    <row r="21" spans="1:38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L21" si="13">SUM(F14:F19)</f>
        <v>177191.75999999998</v>
      </c>
      <c r="G21" s="23">
        <f t="shared" si="13"/>
        <v>144254.31999999998</v>
      </c>
      <c r="H21" s="23">
        <f t="shared" si="13"/>
        <v>192652.66999999998</v>
      </c>
      <c r="I21" s="22">
        <f t="shared" si="13"/>
        <v>743866.87000000011</v>
      </c>
      <c r="J21" s="23">
        <f>SUM(J14:J19)</f>
        <v>10059</v>
      </c>
      <c r="K21" s="23">
        <f t="shared" ref="K21:M21" si="14">SUM(K14:K19)</f>
        <v>343080.28</v>
      </c>
      <c r="L21" s="23">
        <f t="shared" si="14"/>
        <v>314090.26</v>
      </c>
      <c r="M21" s="23">
        <f t="shared" si="14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5">SUM(Q14:Q19)</f>
        <v>670722.6399999999</v>
      </c>
      <c r="R21" s="23">
        <f t="shared" si="15"/>
        <v>2528.4499999999998</v>
      </c>
      <c r="S21" s="23">
        <f t="shared" si="15"/>
        <v>102510.2</v>
      </c>
      <c r="T21" s="22">
        <f>SUM(T14:T19)</f>
        <v>727299.11</v>
      </c>
      <c r="U21" s="23">
        <f>SUM(U15:U19)</f>
        <v>0</v>
      </c>
      <c r="V21" s="23">
        <f t="shared" ref="V21:X21" si="16">SUM(V15:V19)</f>
        <v>279795.95</v>
      </c>
      <c r="W21" s="23">
        <f t="shared" si="16"/>
        <v>53096.45</v>
      </c>
      <c r="X21" s="23">
        <f t="shared" si="16"/>
        <v>47631.220000000008</v>
      </c>
      <c r="Y21" s="23">
        <f>SUM(Y15:Y19)</f>
        <v>346775.49000000005</v>
      </c>
      <c r="Z21" s="22">
        <f t="shared" si="13"/>
        <v>1588114.70037</v>
      </c>
      <c r="AA21" s="23">
        <f>SUM(AA15:AA19)</f>
        <v>10837.84</v>
      </c>
      <c r="AB21" s="23">
        <f t="shared" ref="AB21:AE21" si="17">SUM(AB15:AB19)</f>
        <v>0</v>
      </c>
      <c r="AC21" s="23">
        <f t="shared" si="17"/>
        <v>12110.11</v>
      </c>
      <c r="AD21" s="23">
        <f t="shared" si="17"/>
        <v>602135.01</v>
      </c>
      <c r="AE21" s="23">
        <f t="shared" si="17"/>
        <v>963031.74037000001</v>
      </c>
      <c r="AF21" s="22">
        <f t="shared" si="13"/>
        <v>488982.50680000009</v>
      </c>
      <c r="AG21" s="22">
        <f t="shared" si="13"/>
        <v>655897.25680000009</v>
      </c>
      <c r="AH21" s="22">
        <f t="shared" si="13"/>
        <v>1127994.5068000001</v>
      </c>
      <c r="AI21" s="22">
        <f t="shared" si="13"/>
        <v>540376.25680000009</v>
      </c>
      <c r="AJ21" s="22">
        <f t="shared" si="13"/>
        <v>878589.50680000009</v>
      </c>
      <c r="AK21" s="22">
        <f t="shared" si="13"/>
        <v>560047.50680000009</v>
      </c>
      <c r="AL21" s="22">
        <f t="shared" si="13"/>
        <v>1268862.2567999999</v>
      </c>
    </row>
    <row r="22" spans="1:3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8"/>
      <c r="AH22" s="18"/>
      <c r="AI22" s="18"/>
      <c r="AJ22" s="18"/>
      <c r="AK22" s="18"/>
      <c r="AL22" s="18"/>
    </row>
    <row r="23" spans="1:3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8">+E12-E21</f>
        <v>-111000.63</v>
      </c>
      <c r="F23" s="25">
        <f t="shared" si="18"/>
        <v>335308.24</v>
      </c>
      <c r="G23" s="25">
        <f t="shared" si="18"/>
        <v>-144254.31999999998</v>
      </c>
      <c r="H23" s="25">
        <f t="shared" si="18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19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0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1">+W12-W21</f>
        <v>-53096.45</v>
      </c>
      <c r="X23" s="25">
        <f t="shared" si="21"/>
        <v>-46631.220000000008</v>
      </c>
      <c r="Y23" s="25">
        <f t="shared" si="21"/>
        <v>-338793.44000000006</v>
      </c>
      <c r="Z23" s="24">
        <f t="shared" ref="Z23:AL23" si="22">+Z12-Z21</f>
        <v>-85364.700369999977</v>
      </c>
      <c r="AA23" s="25">
        <f t="shared" si="22"/>
        <v>-10837.84</v>
      </c>
      <c r="AB23" s="25">
        <f t="shared" si="22"/>
        <v>1200</v>
      </c>
      <c r="AC23" s="25">
        <f t="shared" si="22"/>
        <v>-12110.11</v>
      </c>
      <c r="AD23" s="25">
        <f t="shared" si="22"/>
        <v>899414.99</v>
      </c>
      <c r="AE23" s="25">
        <f t="shared" si="22"/>
        <v>-963031.74037000001</v>
      </c>
      <c r="AF23" s="24">
        <f t="shared" si="22"/>
        <v>-486982.50680000009</v>
      </c>
      <c r="AG23" s="24">
        <f t="shared" si="22"/>
        <v>346102.74319999991</v>
      </c>
      <c r="AH23" s="24">
        <f t="shared" si="22"/>
        <v>-125994.50680000009</v>
      </c>
      <c r="AI23" s="24">
        <f t="shared" si="22"/>
        <v>461623.74319999991</v>
      </c>
      <c r="AJ23" s="24">
        <f t="shared" si="22"/>
        <v>123410.49319999991</v>
      </c>
      <c r="AK23" s="24">
        <f t="shared" si="22"/>
        <v>441952.49319999991</v>
      </c>
      <c r="AL23" s="24">
        <f t="shared" si="22"/>
        <v>-266862.25679999986</v>
      </c>
    </row>
    <row r="24" spans="1:3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8"/>
      <c r="AH24" s="18"/>
      <c r="AI24" s="18"/>
      <c r="AJ24" s="18"/>
      <c r="AK24" s="18"/>
      <c r="AL24" s="18"/>
    </row>
    <row r="25" spans="1:3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126260.14999999995</v>
      </c>
      <c r="AE25" s="19">
        <f>AD30</f>
        <v>1025675.1399999999</v>
      </c>
      <c r="AF25" s="18">
        <f>Z30</f>
        <v>1490119.2096299997</v>
      </c>
      <c r="AG25" s="18">
        <f t="shared" ref="AG25:AL25" si="23">AF30</f>
        <v>1503136.7028299996</v>
      </c>
      <c r="AH25" s="18">
        <f t="shared" si="23"/>
        <v>1549239.4460299995</v>
      </c>
      <c r="AI25" s="18">
        <f t="shared" si="23"/>
        <v>1523244.9392299994</v>
      </c>
      <c r="AJ25" s="18">
        <f t="shared" si="23"/>
        <v>1484868.6824299993</v>
      </c>
      <c r="AK25" s="18">
        <f t="shared" si="23"/>
        <v>1608279.1756299993</v>
      </c>
      <c r="AL25" s="18">
        <f t="shared" si="23"/>
        <v>1750231.6688299992</v>
      </c>
    </row>
    <row r="26" spans="1:3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4">SUM(E23:E25)</f>
        <v>906061.54</v>
      </c>
      <c r="F26" s="19">
        <f t="shared" si="24"/>
        <v>1241369.78</v>
      </c>
      <c r="G26" s="19">
        <f t="shared" si="24"/>
        <v>1097115.46</v>
      </c>
      <c r="H26" s="19">
        <f t="shared" si="24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5">SUM(L23:L25)</f>
        <v>-260386.07</v>
      </c>
      <c r="M26" s="19">
        <f t="shared" ref="M26:S26" si="26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26"/>
        <v>266835.36000000004</v>
      </c>
      <c r="S26" s="19">
        <f t="shared" si="26"/>
        <v>164325.16000000003</v>
      </c>
      <c r="T26" s="18">
        <f>SUM(U26:Y26)</f>
        <v>19096.76999999999</v>
      </c>
      <c r="U26" s="19">
        <f>SUM(U23:U25)</f>
        <v>164325.16000000003</v>
      </c>
      <c r="V26" s="19">
        <f>SUM(V23:V25)</f>
        <v>-113470.78999999998</v>
      </c>
      <c r="W26" s="19">
        <f>SUM(W23:W25)</f>
        <v>133432.76</v>
      </c>
      <c r="X26" s="19">
        <f>SUM(X23:X25)</f>
        <v>86801.540000000008</v>
      </c>
      <c r="Y26" s="19">
        <f t="shared" ref="Y26" si="27">SUM(Y23:Y25)</f>
        <v>-251991.90000000005</v>
      </c>
      <c r="Z26" s="18">
        <f>SUM(AA26:AE26)</f>
        <v>1490119.2096299997</v>
      </c>
      <c r="AA26" s="19">
        <f>SUM(AA23:AA25)</f>
        <v>137170.25999999995</v>
      </c>
      <c r="AB26" s="19">
        <f t="shared" ref="AB26:AE26" si="28">SUM(AB23:AB25)</f>
        <v>138370.25999999995</v>
      </c>
      <c r="AC26" s="19">
        <f t="shared" si="28"/>
        <v>126260.14999999995</v>
      </c>
      <c r="AD26" s="19">
        <f t="shared" si="28"/>
        <v>1025675.1399999999</v>
      </c>
      <c r="AE26" s="19">
        <f t="shared" si="28"/>
        <v>62643.399629999883</v>
      </c>
      <c r="AF26" s="18">
        <f t="shared" ref="AF26:AL26" si="29">SUM(AF23:AF25)</f>
        <v>1003136.7028299996</v>
      </c>
      <c r="AG26" s="18">
        <f t="shared" si="29"/>
        <v>1849239.4460299995</v>
      </c>
      <c r="AH26" s="18">
        <f t="shared" si="29"/>
        <v>1423244.9392299994</v>
      </c>
      <c r="AI26" s="18">
        <f t="shared" si="29"/>
        <v>1984868.6824299993</v>
      </c>
      <c r="AJ26" s="18">
        <f t="shared" si="29"/>
        <v>1608279.1756299993</v>
      </c>
      <c r="AK26" s="18">
        <f t="shared" si="29"/>
        <v>2050231.6688299992</v>
      </c>
      <c r="AL26" s="18">
        <f t="shared" si="29"/>
        <v>1483369.4120299993</v>
      </c>
    </row>
    <row r="27" spans="1:3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38" x14ac:dyDescent="0.25">
      <c r="A28" s="5" t="s">
        <v>10</v>
      </c>
      <c r="B28" s="4"/>
      <c r="C28" s="4"/>
      <c r="D28" s="30">
        <f t="shared" ref="D28:D29" si="30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1">SUM(AA28:AE28)</f>
        <v>0</v>
      </c>
      <c r="AA28" s="30"/>
      <c r="AB28" s="30"/>
      <c r="AC28" s="30"/>
      <c r="AD28" s="30"/>
      <c r="AE28" s="30"/>
      <c r="AF28" s="30">
        <v>500000</v>
      </c>
      <c r="AG28" s="30">
        <v>-300000</v>
      </c>
      <c r="AH28" s="30">
        <v>100000</v>
      </c>
      <c r="AI28" s="30">
        <v>-500000</v>
      </c>
      <c r="AJ28" s="30"/>
      <c r="AK28" s="30">
        <v>-300000</v>
      </c>
      <c r="AL28" s="30"/>
    </row>
    <row r="29" spans="1:38" x14ac:dyDescent="0.25">
      <c r="A29" s="5" t="s">
        <v>11</v>
      </c>
      <c r="B29" s="4"/>
      <c r="C29" s="4"/>
      <c r="D29" s="30">
        <f t="shared" si="30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2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1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L30" si="33">SUM(F26:F29)</f>
        <v>1241369.78</v>
      </c>
      <c r="G30" s="27">
        <f t="shared" ref="G30:M30" si="34">SUM(G26:G29)</f>
        <v>1097115.46</v>
      </c>
      <c r="H30" s="27">
        <f t="shared" si="34"/>
        <v>905296.79</v>
      </c>
      <c r="I30" s="26">
        <f t="shared" si="34"/>
        <v>162976.59999999998</v>
      </c>
      <c r="J30" s="27">
        <f t="shared" si="34"/>
        <v>396437.79000000004</v>
      </c>
      <c r="K30" s="27">
        <f t="shared" si="34"/>
        <v>53357.510000000009</v>
      </c>
      <c r="L30" s="27">
        <f t="shared" si="34"/>
        <v>239613.93</v>
      </c>
      <c r="M30" s="27">
        <f t="shared" si="3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35">SUM(Q26:Q29)</f>
        <v>269363.81000000006</v>
      </c>
      <c r="R30" s="27">
        <f t="shared" ref="R30" si="36">SUM(R26:R29)</f>
        <v>266835.36000000004</v>
      </c>
      <c r="S30" s="27">
        <f>SUM(S26:S29)</f>
        <v>164325.16000000003</v>
      </c>
      <c r="T30" s="26">
        <f>SUM(T26:T29)</f>
        <v>719096.77</v>
      </c>
      <c r="U30" s="27">
        <f>SUM(U26:U29)</f>
        <v>164325.16000000003</v>
      </c>
      <c r="V30" s="27">
        <f t="shared" ref="V30:Y30" si="37">SUM(V26:V29)</f>
        <v>186529.21000000002</v>
      </c>
      <c r="W30" s="27">
        <f t="shared" si="37"/>
        <v>133432.76</v>
      </c>
      <c r="X30" s="27">
        <f t="shared" si="37"/>
        <v>86801.540000000008</v>
      </c>
      <c r="Y30" s="27">
        <f t="shared" si="37"/>
        <v>148008.09999999995</v>
      </c>
      <c r="Z30" s="26">
        <f>SUM(Z26:Z29)</f>
        <v>1490119.2096299997</v>
      </c>
      <c r="AA30" s="27">
        <f>SUM(AA26:AA29)</f>
        <v>137170.25999999995</v>
      </c>
      <c r="AB30" s="27">
        <f t="shared" ref="AB30:AE30" si="38">SUM(AB26:AB29)</f>
        <v>138370.25999999995</v>
      </c>
      <c r="AC30" s="27">
        <f t="shared" si="38"/>
        <v>126260.14999999995</v>
      </c>
      <c r="AD30" s="27">
        <f t="shared" si="38"/>
        <v>1025675.1399999999</v>
      </c>
      <c r="AE30" s="27">
        <f t="shared" si="38"/>
        <v>62643.399629999883</v>
      </c>
      <c r="AF30" s="26">
        <f t="shared" si="33"/>
        <v>1503136.7028299996</v>
      </c>
      <c r="AG30" s="26">
        <f t="shared" si="33"/>
        <v>1549239.4460299995</v>
      </c>
      <c r="AH30" s="26">
        <f t="shared" si="33"/>
        <v>1523244.9392299994</v>
      </c>
      <c r="AI30" s="26">
        <f t="shared" si="33"/>
        <v>1484868.6824299993</v>
      </c>
      <c r="AJ30" s="26">
        <f t="shared" si="33"/>
        <v>1608279.1756299993</v>
      </c>
      <c r="AK30" s="26">
        <f t="shared" si="33"/>
        <v>1750231.6688299992</v>
      </c>
      <c r="AL30" s="26">
        <f t="shared" si="33"/>
        <v>1483369.4120299993</v>
      </c>
    </row>
    <row r="31" spans="1:3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18"/>
      <c r="AH31" s="18"/>
      <c r="AI31" s="18"/>
      <c r="AJ31" s="18"/>
      <c r="AK31" s="18"/>
      <c r="AL31" s="18"/>
    </row>
    <row r="32" spans="1:3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18"/>
      <c r="AH32" s="18"/>
      <c r="AI32" s="18"/>
      <c r="AJ32" s="18"/>
      <c r="AK32" s="18"/>
      <c r="AL32" s="18"/>
    </row>
    <row r="33" spans="1:3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18"/>
      <c r="AH33" s="18"/>
      <c r="AI33" s="18"/>
      <c r="AJ33" s="18"/>
      <c r="AK33" s="18"/>
      <c r="AL33" s="18"/>
    </row>
    <row r="34" spans="1:3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18">
        <f t="shared" ref="AG34:AL34" si="39">AF37</f>
        <v>0</v>
      </c>
      <c r="AH34" s="18">
        <f t="shared" si="39"/>
        <v>0</v>
      </c>
      <c r="AI34" s="18">
        <f t="shared" si="39"/>
        <v>0</v>
      </c>
      <c r="AJ34" s="18">
        <f t="shared" si="39"/>
        <v>0</v>
      </c>
      <c r="AK34" s="18">
        <f t="shared" si="39"/>
        <v>0</v>
      </c>
      <c r="AL34" s="18">
        <f t="shared" si="39"/>
        <v>0</v>
      </c>
    </row>
    <row r="35" spans="1:3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18"/>
      <c r="AH35" s="18"/>
      <c r="AI35" s="18"/>
      <c r="AJ35" s="18"/>
      <c r="AK35" s="18"/>
      <c r="AL35" s="18"/>
    </row>
    <row r="36" spans="1:3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8"/>
      <c r="AH36" s="18"/>
      <c r="AI36" s="18"/>
      <c r="AJ36" s="18"/>
      <c r="AK36" s="18"/>
      <c r="AL36" s="18"/>
    </row>
    <row r="37" spans="1:3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0">SUM(AB32:AB36)</f>
        <v>0</v>
      </c>
      <c r="AC37" s="27">
        <f t="shared" si="40"/>
        <v>0</v>
      </c>
      <c r="AD37" s="27">
        <f t="shared" si="40"/>
        <v>0</v>
      </c>
      <c r="AE37" s="27">
        <f t="shared" si="40"/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>SUM(AJ34:AJ36)</f>
        <v>0</v>
      </c>
      <c r="AK37" s="26">
        <v>0</v>
      </c>
      <c r="AL37" s="26">
        <v>0</v>
      </c>
    </row>
    <row r="38" spans="1:3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8"/>
      <c r="AH38" s="18"/>
      <c r="AI38" s="18"/>
      <c r="AJ38" s="18"/>
      <c r="AK38" s="18"/>
      <c r="AL38" s="18"/>
    </row>
    <row r="39" spans="1:3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8"/>
      <c r="AH39" s="18"/>
      <c r="AI39" s="18"/>
      <c r="AJ39" s="18"/>
      <c r="AK39" s="18"/>
      <c r="AL39" s="18"/>
    </row>
    <row r="40" spans="1:3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1">F43</f>
        <v>0</v>
      </c>
      <c r="L40" s="30">
        <f t="shared" si="41"/>
        <v>0</v>
      </c>
      <c r="M40" s="30">
        <f t="shared" si="41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AF43</f>
        <v>-500000</v>
      </c>
      <c r="AH40" s="30">
        <f>AG43</f>
        <v>-200000</v>
      </c>
      <c r="AI40" s="30">
        <f t="shared" ref="AI40:AJ40" si="42">AH43</f>
        <v>-300000</v>
      </c>
      <c r="AJ40" s="30">
        <f t="shared" si="42"/>
        <v>-300000</v>
      </c>
      <c r="AK40" s="30">
        <f>AJ43</f>
        <v>-300000</v>
      </c>
      <c r="AL40" s="30">
        <f>AK43</f>
        <v>0</v>
      </c>
    </row>
    <row r="41" spans="1:3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3">-K28</f>
        <v>0</v>
      </c>
      <c r="L41" s="30"/>
      <c r="M41" s="30">
        <f t="shared" si="43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/>
      <c r="AF41" s="30">
        <f>-AF28</f>
        <v>-500000</v>
      </c>
      <c r="AG41" s="30">
        <f>-AG28</f>
        <v>300000</v>
      </c>
      <c r="AH41" s="30">
        <f>-AH28</f>
        <v>-100000</v>
      </c>
      <c r="AI41" s="30"/>
      <c r="AJ41" s="30"/>
      <c r="AK41" s="30">
        <f>-AK28</f>
        <v>300000</v>
      </c>
      <c r="AL41" s="30"/>
    </row>
    <row r="42" spans="1:3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>
        <f>-AE28</f>
        <v>0</v>
      </c>
      <c r="AF42" s="30"/>
      <c r="AG42" s="30"/>
      <c r="AH42" s="30"/>
      <c r="AI42" s="30"/>
      <c r="AJ42" s="30"/>
      <c r="AK42" s="30"/>
      <c r="AL42" s="30"/>
    </row>
    <row r="43" spans="1:38" ht="15" x14ac:dyDescent="0.25">
      <c r="A43" s="7" t="s">
        <v>17</v>
      </c>
      <c r="B43" s="8"/>
      <c r="C43" s="8"/>
      <c r="D43" s="26">
        <f t="shared" ref="D43:AH43" si="44">SUM(D40:D42)</f>
        <v>0</v>
      </c>
      <c r="E43" s="27">
        <f>SUM(E40:E42)</f>
        <v>0</v>
      </c>
      <c r="F43" s="27">
        <f t="shared" si="44"/>
        <v>0</v>
      </c>
      <c r="G43" s="27">
        <f t="shared" si="44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45">SUM(K40:K42)</f>
        <v>0</v>
      </c>
      <c r="L43" s="27">
        <f>SUM(L40:L42)</f>
        <v>-500000</v>
      </c>
      <c r="M43" s="27">
        <f t="shared" si="45"/>
        <v>0</v>
      </c>
      <c r="N43" s="26">
        <f t="shared" si="44"/>
        <v>700000</v>
      </c>
      <c r="O43" s="27">
        <f>SUM(O40:O42)</f>
        <v>0</v>
      </c>
      <c r="P43" s="27">
        <f t="shared" si="44"/>
        <v>0</v>
      </c>
      <c r="Q43" s="27">
        <f>SUM(Q40:Q42)</f>
        <v>700000</v>
      </c>
      <c r="R43" s="27">
        <f t="shared" si="44"/>
        <v>700000</v>
      </c>
      <c r="S43" s="27">
        <f>SUM(S40:S42)</f>
        <v>700000</v>
      </c>
      <c r="T43" s="26">
        <f>SUM(T40:T42)</f>
        <v>0</v>
      </c>
      <c r="U43" s="27">
        <f t="shared" si="44"/>
        <v>700000</v>
      </c>
      <c r="V43" s="27">
        <f t="shared" si="44"/>
        <v>400000</v>
      </c>
      <c r="W43" s="27">
        <f>SUM(W40:W42)</f>
        <v>400000</v>
      </c>
      <c r="X43" s="27">
        <f t="shared" si="44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46">SUM(AB40:AB42)</f>
        <v>0</v>
      </c>
      <c r="AC43" s="27">
        <f t="shared" si="46"/>
        <v>0</v>
      </c>
      <c r="AD43" s="27">
        <f t="shared" si="46"/>
        <v>0</v>
      </c>
      <c r="AE43" s="27">
        <f t="shared" si="46"/>
        <v>0</v>
      </c>
      <c r="AF43" s="26">
        <f t="shared" si="44"/>
        <v>-500000</v>
      </c>
      <c r="AG43" s="26">
        <f t="shared" si="44"/>
        <v>-200000</v>
      </c>
      <c r="AH43" s="26">
        <f t="shared" si="44"/>
        <v>-300000</v>
      </c>
      <c r="AI43" s="26">
        <f>SUM(AI40:AI42)</f>
        <v>-300000</v>
      </c>
      <c r="AJ43" s="26">
        <f>SUM(AJ40:AJ42)</f>
        <v>-300000</v>
      </c>
      <c r="AK43" s="26">
        <f>SUM(AK40:AK42)</f>
        <v>0</v>
      </c>
      <c r="AL43" s="26">
        <f>SUM(AL40:AL42)</f>
        <v>0</v>
      </c>
    </row>
    <row r="44" spans="1:3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8"/>
      <c r="AH44" s="18"/>
      <c r="AI44" s="18"/>
      <c r="AJ44" s="18"/>
      <c r="AK44" s="18"/>
      <c r="AL44" s="18"/>
    </row>
    <row r="45" spans="1:3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8"/>
      <c r="AH45" s="18"/>
      <c r="AI45" s="18"/>
      <c r="AJ45" s="18"/>
      <c r="AK45" s="18"/>
      <c r="AL45" s="18"/>
    </row>
    <row r="46" spans="1:3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>
        <f t="shared" ref="AG46:AL46" si="47">AF50</f>
        <v>0</v>
      </c>
      <c r="AH46" s="30">
        <f t="shared" si="47"/>
        <v>0</v>
      </c>
      <c r="AI46" s="30">
        <f t="shared" si="47"/>
        <v>0</v>
      </c>
      <c r="AJ46" s="30">
        <f t="shared" si="47"/>
        <v>0</v>
      </c>
      <c r="AK46" s="30">
        <f t="shared" si="47"/>
        <v>0</v>
      </c>
      <c r="AL46" s="30">
        <f t="shared" si="47"/>
        <v>0</v>
      </c>
    </row>
    <row r="47" spans="1:3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spans="1:3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</row>
    <row r="49" spans="1:3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>
        <f>-AH29</f>
        <v>0</v>
      </c>
      <c r="AI49" s="30">
        <f>-AI29</f>
        <v>0</v>
      </c>
      <c r="AJ49" s="30"/>
      <c r="AK49" s="30">
        <f>-AK29</f>
        <v>0</v>
      </c>
      <c r="AL49" s="30">
        <f>-AL29</f>
        <v>0</v>
      </c>
    </row>
    <row r="50" spans="1:38" ht="15" x14ac:dyDescent="0.25">
      <c r="A50" s="7" t="s">
        <v>17</v>
      </c>
      <c r="B50" s="8"/>
      <c r="C50" s="8"/>
      <c r="D50" s="26">
        <f t="shared" ref="D50:AL50" si="48">SUM(D46:D49)</f>
        <v>0</v>
      </c>
      <c r="E50" s="27">
        <f t="shared" si="48"/>
        <v>0</v>
      </c>
      <c r="F50" s="27">
        <f t="shared" si="48"/>
        <v>0</v>
      </c>
      <c r="G50" s="27">
        <f t="shared" si="48"/>
        <v>0</v>
      </c>
      <c r="H50" s="27">
        <f t="shared" si="48"/>
        <v>0</v>
      </c>
      <c r="I50" s="26">
        <f t="shared" si="48"/>
        <v>0</v>
      </c>
      <c r="J50" s="27">
        <f>SUM(J46:J49)</f>
        <v>0</v>
      </c>
      <c r="K50" s="27">
        <f t="shared" si="48"/>
        <v>0</v>
      </c>
      <c r="L50" s="27">
        <f t="shared" si="48"/>
        <v>0</v>
      </c>
      <c r="M50" s="27">
        <f t="shared" si="48"/>
        <v>0</v>
      </c>
      <c r="N50" s="26">
        <f t="shared" si="48"/>
        <v>0</v>
      </c>
      <c r="O50" s="27">
        <f>SUM(O46:O49)</f>
        <v>0</v>
      </c>
      <c r="P50" s="27">
        <f t="shared" ref="P50:S50" si="49">SUM(P46:P49)</f>
        <v>0</v>
      </c>
      <c r="Q50" s="27">
        <f t="shared" si="49"/>
        <v>0</v>
      </c>
      <c r="R50" s="27">
        <f t="shared" si="49"/>
        <v>0</v>
      </c>
      <c r="S50" s="27">
        <f t="shared" si="49"/>
        <v>0</v>
      </c>
      <c r="T50" s="26">
        <f t="shared" si="48"/>
        <v>0</v>
      </c>
      <c r="U50" s="27"/>
      <c r="V50" s="27"/>
      <c r="W50" s="27"/>
      <c r="X50" s="27"/>
      <c r="Y50" s="27"/>
      <c r="Z50" s="26">
        <f t="shared" si="48"/>
        <v>0</v>
      </c>
      <c r="AA50" s="27"/>
      <c r="AB50" s="27"/>
      <c r="AC50" s="27"/>
      <c r="AD50" s="27"/>
      <c r="AE50" s="27"/>
      <c r="AF50" s="26">
        <f t="shared" si="48"/>
        <v>0</v>
      </c>
      <c r="AG50" s="26">
        <f t="shared" si="48"/>
        <v>0</v>
      </c>
      <c r="AH50" s="26">
        <f t="shared" si="48"/>
        <v>0</v>
      </c>
      <c r="AI50" s="26">
        <f t="shared" si="48"/>
        <v>0</v>
      </c>
      <c r="AJ50" s="26">
        <f t="shared" si="48"/>
        <v>0</v>
      </c>
      <c r="AK50" s="26">
        <f t="shared" si="48"/>
        <v>0</v>
      </c>
      <c r="AL50" s="26">
        <f t="shared" si="48"/>
        <v>0</v>
      </c>
    </row>
    <row r="51" spans="1:3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x14ac:dyDescent="0.25">
      <c r="A52" s="2"/>
      <c r="B52" s="2" t="s">
        <v>25</v>
      </c>
      <c r="C52" s="2"/>
      <c r="D52" s="28">
        <f>+D30</f>
        <v>905296.79</v>
      </c>
      <c r="E52" s="28">
        <f t="shared" ref="E52:AL52" si="50">+E30</f>
        <v>906061.54</v>
      </c>
      <c r="F52" s="28">
        <f t="shared" si="50"/>
        <v>1241369.78</v>
      </c>
      <c r="G52" s="28">
        <f t="shared" si="50"/>
        <v>1097115.46</v>
      </c>
      <c r="H52" s="28">
        <f t="shared" si="50"/>
        <v>905296.79</v>
      </c>
      <c r="I52" s="28">
        <f>+I30</f>
        <v>162976.59999999998</v>
      </c>
      <c r="J52" s="28">
        <f>+J30</f>
        <v>396437.79000000004</v>
      </c>
      <c r="K52" s="28">
        <f t="shared" si="50"/>
        <v>53357.510000000009</v>
      </c>
      <c r="L52" s="28">
        <f t="shared" si="50"/>
        <v>239613.93</v>
      </c>
      <c r="M52" s="28">
        <f t="shared" si="50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1">+Q30</f>
        <v>269363.81000000006</v>
      </c>
      <c r="R52" s="28">
        <f t="shared" si="51"/>
        <v>266835.36000000004</v>
      </c>
      <c r="S52" s="28">
        <f>+S30</f>
        <v>164325.16000000003</v>
      </c>
      <c r="T52" s="28">
        <f>+T30</f>
        <v>719096.77</v>
      </c>
      <c r="U52" s="28">
        <f>+U30</f>
        <v>164325.16000000003</v>
      </c>
      <c r="V52" s="28">
        <f>+V30</f>
        <v>186529.21000000002</v>
      </c>
      <c r="W52" s="28">
        <f t="shared" ref="W52:X52" si="52">+W30</f>
        <v>133432.76</v>
      </c>
      <c r="X52" s="28">
        <f t="shared" si="52"/>
        <v>86801.540000000008</v>
      </c>
      <c r="Y52" s="28">
        <f>+Y30</f>
        <v>148008.09999999995</v>
      </c>
      <c r="Z52" s="28">
        <f>+Z30</f>
        <v>1490119.2096299997</v>
      </c>
      <c r="AA52" s="28">
        <f>+AA30</f>
        <v>137170.25999999995</v>
      </c>
      <c r="AB52" s="28">
        <f>+AB30</f>
        <v>138370.25999999995</v>
      </c>
      <c r="AC52" s="28">
        <f t="shared" ref="AC52:AE52" si="53">+AC30</f>
        <v>126260.14999999995</v>
      </c>
      <c r="AD52" s="28">
        <f t="shared" si="53"/>
        <v>1025675.1399999999</v>
      </c>
      <c r="AE52" s="28">
        <f t="shared" si="53"/>
        <v>62643.399629999883</v>
      </c>
      <c r="AF52" s="28">
        <f t="shared" si="50"/>
        <v>1503136.7028299996</v>
      </c>
      <c r="AG52" s="28">
        <f t="shared" si="50"/>
        <v>1549239.4460299995</v>
      </c>
      <c r="AH52" s="28">
        <f t="shared" si="50"/>
        <v>1523244.9392299994</v>
      </c>
      <c r="AI52" s="28">
        <f t="shared" si="50"/>
        <v>1484868.6824299993</v>
      </c>
      <c r="AJ52" s="28">
        <f t="shared" si="50"/>
        <v>1608279.1756299993</v>
      </c>
      <c r="AK52" s="28">
        <f t="shared" si="50"/>
        <v>1750231.6688299992</v>
      </c>
      <c r="AL52" s="28">
        <f t="shared" si="50"/>
        <v>1483369.4120299993</v>
      </c>
    </row>
    <row r="53" spans="1:38" x14ac:dyDescent="0.25">
      <c r="A53" s="2"/>
      <c r="B53" s="2" t="s">
        <v>26</v>
      </c>
      <c r="C53" s="2"/>
      <c r="D53" s="28">
        <f>+D43</f>
        <v>0</v>
      </c>
      <c r="E53" s="28">
        <f t="shared" ref="E53:AL53" si="54">+E43</f>
        <v>0</v>
      </c>
      <c r="F53" s="28">
        <f t="shared" si="54"/>
        <v>0</v>
      </c>
      <c r="G53" s="28">
        <f t="shared" si="54"/>
        <v>0</v>
      </c>
      <c r="H53" s="28">
        <f t="shared" si="54"/>
        <v>0</v>
      </c>
      <c r="I53" s="28">
        <f>+I43</f>
        <v>0</v>
      </c>
      <c r="J53" s="28">
        <f t="shared" si="54"/>
        <v>500000</v>
      </c>
      <c r="K53" s="28">
        <f t="shared" si="54"/>
        <v>0</v>
      </c>
      <c r="L53" s="28">
        <f t="shared" si="54"/>
        <v>-500000</v>
      </c>
      <c r="M53" s="28">
        <f>+M43</f>
        <v>0</v>
      </c>
      <c r="N53" s="28">
        <f t="shared" si="54"/>
        <v>700000</v>
      </c>
      <c r="O53" s="28">
        <f t="shared" si="54"/>
        <v>0</v>
      </c>
      <c r="P53" s="28">
        <f t="shared" si="54"/>
        <v>0</v>
      </c>
      <c r="Q53" s="28">
        <f>+Q43</f>
        <v>700000</v>
      </c>
      <c r="R53" s="28">
        <f t="shared" si="54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55">+V43</f>
        <v>400000</v>
      </c>
      <c r="W53" s="28">
        <f t="shared" si="55"/>
        <v>400000</v>
      </c>
      <c r="X53" s="28">
        <f>+X43</f>
        <v>400000</v>
      </c>
      <c r="Y53" s="28">
        <f t="shared" si="55"/>
        <v>0</v>
      </c>
      <c r="Z53" s="28">
        <f t="shared" si="54"/>
        <v>0</v>
      </c>
      <c r="AA53" s="28">
        <f t="shared" si="54"/>
        <v>0</v>
      </c>
      <c r="AB53" s="28">
        <f t="shared" si="54"/>
        <v>0</v>
      </c>
      <c r="AC53" s="28">
        <f t="shared" si="54"/>
        <v>0</v>
      </c>
      <c r="AD53" s="28">
        <f t="shared" si="54"/>
        <v>0</v>
      </c>
      <c r="AE53" s="28">
        <f t="shared" si="54"/>
        <v>0</v>
      </c>
      <c r="AF53" s="28">
        <f t="shared" si="54"/>
        <v>-500000</v>
      </c>
      <c r="AG53" s="28">
        <f t="shared" si="54"/>
        <v>-200000</v>
      </c>
      <c r="AH53" s="28">
        <f t="shared" si="54"/>
        <v>-300000</v>
      </c>
      <c r="AI53" s="28">
        <f t="shared" si="54"/>
        <v>-300000</v>
      </c>
      <c r="AJ53" s="28">
        <f t="shared" si="54"/>
        <v>-300000</v>
      </c>
      <c r="AK53" s="28">
        <f t="shared" si="54"/>
        <v>0</v>
      </c>
      <c r="AL53" s="28">
        <f t="shared" si="54"/>
        <v>0</v>
      </c>
    </row>
    <row r="54" spans="1:38" x14ac:dyDescent="0.25">
      <c r="A54" s="2"/>
      <c r="B54" s="2" t="s">
        <v>21</v>
      </c>
      <c r="C54" s="2"/>
      <c r="D54" s="28">
        <f t="shared" ref="D54:AL54" si="56">+D50</f>
        <v>0</v>
      </c>
      <c r="E54" s="28">
        <f t="shared" si="56"/>
        <v>0</v>
      </c>
      <c r="F54" s="28">
        <f t="shared" si="56"/>
        <v>0</v>
      </c>
      <c r="G54" s="28">
        <f t="shared" si="56"/>
        <v>0</v>
      </c>
      <c r="H54" s="28">
        <f t="shared" si="56"/>
        <v>0</v>
      </c>
      <c r="I54" s="28">
        <f t="shared" si="56"/>
        <v>0</v>
      </c>
      <c r="J54" s="28">
        <f t="shared" si="56"/>
        <v>0</v>
      </c>
      <c r="K54" s="28">
        <f t="shared" si="56"/>
        <v>0</v>
      </c>
      <c r="L54" s="28">
        <f t="shared" si="56"/>
        <v>0</v>
      </c>
      <c r="M54" s="28">
        <f t="shared" si="56"/>
        <v>0</v>
      </c>
      <c r="N54" s="28">
        <f t="shared" si="56"/>
        <v>0</v>
      </c>
      <c r="O54" s="28">
        <f t="shared" si="56"/>
        <v>0</v>
      </c>
      <c r="P54" s="28">
        <f t="shared" si="56"/>
        <v>0</v>
      </c>
      <c r="Q54" s="28">
        <f t="shared" si="56"/>
        <v>0</v>
      </c>
      <c r="R54" s="28">
        <f t="shared" si="56"/>
        <v>0</v>
      </c>
      <c r="S54" s="28">
        <f t="shared" si="56"/>
        <v>0</v>
      </c>
      <c r="T54" s="28">
        <f t="shared" si="56"/>
        <v>0</v>
      </c>
      <c r="U54" s="28">
        <f t="shared" si="56"/>
        <v>0</v>
      </c>
      <c r="V54" s="28">
        <f t="shared" si="56"/>
        <v>0</v>
      </c>
      <c r="W54" s="28">
        <f t="shared" si="56"/>
        <v>0</v>
      </c>
      <c r="X54" s="28">
        <f t="shared" si="56"/>
        <v>0</v>
      </c>
      <c r="Y54" s="28">
        <f t="shared" si="56"/>
        <v>0</v>
      </c>
      <c r="Z54" s="28">
        <f t="shared" si="56"/>
        <v>0</v>
      </c>
      <c r="AA54" s="28"/>
      <c r="AB54" s="28"/>
      <c r="AC54" s="28"/>
      <c r="AD54" s="28"/>
      <c r="AE54" s="28"/>
      <c r="AF54" s="28">
        <f t="shared" si="56"/>
        <v>0</v>
      </c>
      <c r="AG54" s="28">
        <f t="shared" si="56"/>
        <v>0</v>
      </c>
      <c r="AH54" s="28">
        <f t="shared" si="56"/>
        <v>0</v>
      </c>
      <c r="AI54" s="28">
        <f t="shared" si="56"/>
        <v>0</v>
      </c>
      <c r="AJ54" s="28">
        <f t="shared" si="56"/>
        <v>0</v>
      </c>
      <c r="AK54" s="28">
        <f t="shared" si="56"/>
        <v>0</v>
      </c>
      <c r="AL54" s="28">
        <f t="shared" si="56"/>
        <v>0</v>
      </c>
    </row>
    <row r="55" spans="1:3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I55" si="57">SUM(E52:E54)</f>
        <v>906061.54</v>
      </c>
      <c r="F55" s="23">
        <f t="shared" si="57"/>
        <v>1241369.78</v>
      </c>
      <c r="G55" s="23">
        <f t="shared" si="57"/>
        <v>1097115.46</v>
      </c>
      <c r="H55" s="23">
        <f t="shared" si="57"/>
        <v>905296.79</v>
      </c>
      <c r="I55" s="23">
        <f>SUM(I52:I54)</f>
        <v>162976.59999999998</v>
      </c>
      <c r="J55" s="23">
        <f>SUM(J52:J54)</f>
        <v>896437.79</v>
      </c>
      <c r="K55" s="23">
        <f t="shared" si="57"/>
        <v>53357.510000000009</v>
      </c>
      <c r="L55" s="23">
        <f t="shared" si="57"/>
        <v>-260386.07</v>
      </c>
      <c r="M55" s="23">
        <f t="shared" si="5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58">SUM(P52:P54)</f>
        <v>140086.44999999995</v>
      </c>
      <c r="Q55" s="23">
        <f t="shared" si="58"/>
        <v>969363.81</v>
      </c>
      <c r="R55" s="23">
        <f t="shared" si="58"/>
        <v>966835.3600000001</v>
      </c>
      <c r="S55" s="23">
        <f t="shared" si="58"/>
        <v>864325.16</v>
      </c>
      <c r="T55" s="23">
        <f t="shared" si="57"/>
        <v>719096.77</v>
      </c>
      <c r="U55" s="23">
        <f t="shared" si="57"/>
        <v>864325.16</v>
      </c>
      <c r="V55" s="23">
        <f t="shared" si="57"/>
        <v>586529.21</v>
      </c>
      <c r="W55" s="23">
        <f t="shared" si="57"/>
        <v>533432.76</v>
      </c>
      <c r="X55" s="23">
        <f t="shared" si="57"/>
        <v>486801.54000000004</v>
      </c>
      <c r="Y55" s="23">
        <f>SUM(Y52:Y54)</f>
        <v>148008.09999999995</v>
      </c>
      <c r="Z55" s="23">
        <f t="shared" si="57"/>
        <v>1490119.2096299997</v>
      </c>
      <c r="AA55" s="23">
        <f t="shared" si="57"/>
        <v>137170.25999999995</v>
      </c>
      <c r="AB55" s="23">
        <f t="shared" si="57"/>
        <v>138370.25999999995</v>
      </c>
      <c r="AC55" s="23">
        <f t="shared" si="57"/>
        <v>126260.14999999995</v>
      </c>
      <c r="AD55" s="23">
        <f t="shared" si="57"/>
        <v>1025675.1399999999</v>
      </c>
      <c r="AE55" s="23">
        <f t="shared" si="57"/>
        <v>62643.399629999883</v>
      </c>
      <c r="AF55" s="23">
        <f t="shared" si="57"/>
        <v>1003136.7028299996</v>
      </c>
      <c r="AG55" s="23">
        <f t="shared" si="57"/>
        <v>1349239.4460299995</v>
      </c>
      <c r="AH55" s="23">
        <f t="shared" si="57"/>
        <v>1223244.9392299994</v>
      </c>
      <c r="AI55" s="23">
        <f t="shared" si="57"/>
        <v>1184868.6824299993</v>
      </c>
      <c r="AJ55" s="23">
        <f>SUM(AJ52:AJ54)</f>
        <v>1308279.1756299993</v>
      </c>
      <c r="AK55" s="23">
        <f>SUM(AK52:AK54)</f>
        <v>1750231.6688299992</v>
      </c>
      <c r="AL55" s="23">
        <f>SUM(AL52:AL54)</f>
        <v>1483369.4120299993</v>
      </c>
    </row>
    <row r="56" spans="1:38" ht="17.25" thickTop="1" x14ac:dyDescent="0.25"/>
    <row r="58" spans="1:38" x14ac:dyDescent="0.25">
      <c r="S58" s="31" t="s">
        <v>56</v>
      </c>
    </row>
    <row r="59" spans="1:38" x14ac:dyDescent="0.25">
      <c r="S59" s="31">
        <f>T59-N16</f>
        <v>-155108.20999999996</v>
      </c>
      <c r="V59" s="32"/>
    </row>
    <row r="60" spans="1:38" x14ac:dyDescent="0.25">
      <c r="S60" s="31">
        <f>T60-N17</f>
        <v>-745323.73</v>
      </c>
      <c r="V60" s="32"/>
    </row>
    <row r="61" spans="1:3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L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2015-05-21T08:40:25Z</dcterms:modified>
</cp:coreProperties>
</file>