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0" yWindow="-150" windowWidth="23745" windowHeight="514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L19" i="1" l="1"/>
  <c r="AL17" i="1"/>
  <c r="AL16" i="1"/>
  <c r="AP8" i="1"/>
  <c r="BA41" i="1" l="1"/>
  <c r="AX42" i="1"/>
  <c r="AZ42" i="1" l="1"/>
  <c r="AG25" i="1" l="1"/>
  <c r="AT40" i="1" l="1"/>
  <c r="AU42" i="1"/>
  <c r="AR28" i="1"/>
  <c r="AW42" i="1"/>
  <c r="AT41" i="1"/>
  <c r="AR41" i="1" s="1"/>
  <c r="AR18" i="1"/>
  <c r="AR19" i="1"/>
  <c r="AR16" i="1"/>
  <c r="AR17" i="1"/>
  <c r="AR15" i="1"/>
  <c r="AT43" i="1"/>
  <c r="AT53" i="1" s="1"/>
  <c r="AR40" i="1"/>
  <c r="AM40" i="1"/>
  <c r="AL41" i="1"/>
  <c r="AQ43" i="1"/>
  <c r="AL40" i="1"/>
  <c r="AS40" i="1"/>
  <c r="AS53" i="1"/>
  <c r="AM53" i="1"/>
  <c r="AL53" i="1"/>
  <c r="AS37" i="1"/>
  <c r="AW37" i="1"/>
  <c r="AV37" i="1"/>
  <c r="AU37" i="1"/>
  <c r="AT37" i="1"/>
  <c r="AS43" i="1"/>
  <c r="AL42" i="1"/>
  <c r="AF42" i="1"/>
  <c r="AT21" i="1"/>
  <c r="AU21" i="1"/>
  <c r="AV21" i="1"/>
  <c r="AW21" i="1"/>
  <c r="AS21" i="1"/>
  <c r="AS23" i="1" s="1"/>
  <c r="AR8" i="1"/>
  <c r="AR9" i="1"/>
  <c r="AR10" i="1"/>
  <c r="AR11" i="1"/>
  <c r="AR7" i="1"/>
  <c r="AT12" i="1"/>
  <c r="AU12" i="1"/>
  <c r="AV12" i="1"/>
  <c r="AW12" i="1"/>
  <c r="AS12" i="1"/>
  <c r="AR42" i="1" l="1"/>
  <c r="AR43" i="1"/>
  <c r="AU40" i="1"/>
  <c r="AU43" i="1" s="1"/>
  <c r="AU23" i="1"/>
  <c r="AR21" i="1"/>
  <c r="AV23" i="1"/>
  <c r="AW23" i="1"/>
  <c r="AT23" i="1"/>
  <c r="AU53" i="1" l="1"/>
  <c r="AV40" i="1"/>
  <c r="AV43" i="1" s="1"/>
  <c r="AV53" i="1" l="1"/>
  <c r="AW40" i="1"/>
  <c r="AW43" i="1" s="1"/>
  <c r="AL9" i="1"/>
  <c r="AL10" i="1"/>
  <c r="AX40" i="1" l="1"/>
  <c r="AW53" i="1"/>
  <c r="AQ41" i="1"/>
  <c r="AL15" i="1" l="1"/>
  <c r="AL28" i="1" l="1"/>
  <c r="AL8" i="1"/>
  <c r="AL7" i="1"/>
  <c r="AL12" i="1" l="1"/>
  <c r="AO42" i="1"/>
  <c r="AN41" i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F41" i="1"/>
  <c r="AG41" i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A49" i="1" l="1"/>
  <c r="AZ49" i="1"/>
  <c r="AX49" i="1"/>
  <c r="AR49" i="1"/>
  <c r="AF48" i="1"/>
  <c r="I48" i="1"/>
  <c r="D41" i="1"/>
  <c r="D28" i="1" l="1"/>
  <c r="D29" i="1"/>
  <c r="D27" i="1"/>
  <c r="D15" i="1"/>
  <c r="D21" i="1" s="1"/>
  <c r="BA21" i="1" l="1"/>
  <c r="AZ21" i="1"/>
  <c r="AY21" i="1"/>
  <c r="AX21" i="1"/>
  <c r="Z21" i="1"/>
  <c r="Z23" i="1" s="1"/>
  <c r="I21" i="1"/>
  <c r="I23" i="1" s="1"/>
  <c r="H21" i="1"/>
  <c r="G21" i="1"/>
  <c r="F21" i="1"/>
  <c r="D42" i="1" l="1"/>
  <c r="BA34" i="1"/>
  <c r="AY34" i="1"/>
  <c r="AY37" i="1" s="1"/>
  <c r="AZ34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A12" i="1"/>
  <c r="BA23" i="1" s="1"/>
  <c r="AZ12" i="1"/>
  <c r="AY12" i="1"/>
  <c r="AY23" i="1" s="1"/>
  <c r="AX12" i="1"/>
  <c r="AR12" i="1"/>
  <c r="AL23" i="1"/>
  <c r="D9" i="1"/>
  <c r="D12" i="1" s="1"/>
  <c r="AR23" i="1" l="1"/>
  <c r="AX23" i="1"/>
  <c r="AZ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AY46" i="1"/>
  <c r="AY50" i="1" s="1"/>
  <c r="AX54" i="1"/>
  <c r="V30" i="1" l="1"/>
  <c r="V52" i="1" s="1"/>
  <c r="P26" i="1"/>
  <c r="P30" i="1" s="1"/>
  <c r="AY54" i="1"/>
  <c r="AZ46" i="1"/>
  <c r="AZ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AZ54" i="1"/>
  <c r="BA46" i="1"/>
  <c r="BA50" i="1" s="1"/>
  <c r="BA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AG26" i="1" s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F26" i="1" l="1"/>
  <c r="AF30" i="1" s="1"/>
  <c r="AL25" i="1" s="1"/>
  <c r="AG30" i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Q55" i="1" s="1"/>
  <c r="AF43" i="1"/>
  <c r="AR26" i="1" l="1"/>
  <c r="AR30" i="1" s="1"/>
  <c r="AR52" i="1" s="1"/>
  <c r="AS25" i="1"/>
  <c r="AS26" i="1" s="1"/>
  <c r="AS30" i="1" s="1"/>
  <c r="AL43" i="1"/>
  <c r="AM43" i="1"/>
  <c r="AG43" i="1"/>
  <c r="AG53" i="1" s="1"/>
  <c r="AG55" i="1" s="1"/>
  <c r="AF53" i="1"/>
  <c r="AF55" i="1" s="1"/>
  <c r="AX25" i="1" l="1"/>
  <c r="AX26" i="1" s="1"/>
  <c r="AX30" i="1" s="1"/>
  <c r="AY25" i="1" s="1"/>
  <c r="AY26" i="1" s="1"/>
  <c r="AY30" i="1" s="1"/>
  <c r="AT25" i="1"/>
  <c r="AT26" i="1" s="1"/>
  <c r="AT30" i="1" s="1"/>
  <c r="AS52" i="1"/>
  <c r="AS55" i="1" s="1"/>
  <c r="AL55" i="1"/>
  <c r="AM55" i="1"/>
  <c r="AN40" i="1"/>
  <c r="AN43" i="1" s="1"/>
  <c r="AH40" i="1"/>
  <c r="AH43" i="1" s="1"/>
  <c r="AH53" i="1" s="1"/>
  <c r="AH55" i="1" s="1"/>
  <c r="AX52" i="1" l="1"/>
  <c r="AU25" i="1"/>
  <c r="AU26" i="1" s="1"/>
  <c r="AU30" i="1" s="1"/>
  <c r="AT52" i="1"/>
  <c r="AT55" i="1" s="1"/>
  <c r="AY52" i="1"/>
  <c r="AZ25" i="1"/>
  <c r="AZ26" i="1" s="1"/>
  <c r="AZ30" i="1" s="1"/>
  <c r="AN53" i="1"/>
  <c r="AN55" i="1" s="1"/>
  <c r="AO40" i="1"/>
  <c r="AO43" i="1" s="1"/>
  <c r="AP40" i="1" s="1"/>
  <c r="AI40" i="1"/>
  <c r="AI43" i="1" s="1"/>
  <c r="AI53" i="1" s="1"/>
  <c r="AI55" i="1" s="1"/>
  <c r="AU52" i="1" l="1"/>
  <c r="AU55" i="1" s="1"/>
  <c r="AV25" i="1"/>
  <c r="AV26" i="1" s="1"/>
  <c r="AV30" i="1" s="1"/>
  <c r="AZ52" i="1"/>
  <c r="BA25" i="1"/>
  <c r="BA26" i="1" s="1"/>
  <c r="BA30" i="1" s="1"/>
  <c r="BA52" i="1" s="1"/>
  <c r="AO53" i="1"/>
  <c r="AO55" i="1" s="1"/>
  <c r="AP43" i="1"/>
  <c r="AJ40" i="1"/>
  <c r="AJ43" i="1" s="1"/>
  <c r="AK40" i="1" s="1"/>
  <c r="AJ53" i="1"/>
  <c r="AJ55" i="1" s="1"/>
  <c r="AW25" i="1" l="1"/>
  <c r="AW26" i="1" s="1"/>
  <c r="AW30" i="1" s="1"/>
  <c r="AW52" i="1" s="1"/>
  <c r="AW55" i="1" s="1"/>
  <c r="AV52" i="1"/>
  <c r="AV55" i="1" s="1"/>
  <c r="AQ40" i="1"/>
  <c r="AQ53" i="1" s="1"/>
  <c r="AP53" i="1"/>
  <c r="AP55" i="1" s="1"/>
  <c r="AK43" i="1"/>
  <c r="AK53" i="1" s="1"/>
  <c r="AK55" i="1" s="1"/>
  <c r="AR53" i="1" l="1"/>
  <c r="AR55" i="1" s="1"/>
  <c r="AX43" i="1" l="1"/>
  <c r="AX53" i="1" s="1"/>
  <c r="AX55" i="1" l="1"/>
  <c r="AY40" i="1"/>
  <c r="AY43" i="1" s="1"/>
  <c r="AY53" i="1" s="1"/>
  <c r="AZ40" i="1" l="1"/>
  <c r="AZ43" i="1" s="1"/>
  <c r="AZ53" i="1" s="1"/>
  <c r="AY55" i="1"/>
  <c r="BA40" i="1" l="1"/>
  <c r="BA43" i="1" s="1"/>
  <c r="BA53" i="1" s="1"/>
  <c r="BA55" i="1" s="1"/>
  <c r="AZ55" i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<sst xmlns="http://schemas.openxmlformats.org/spreadsheetml/2006/main" count="144" uniqueCount="58">
  <si>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</si>
  <si>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</si>
  <si>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</si>
  <si>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</si>
  <si>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</si>
  <si>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</si>
  <si>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</si>
  <si>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</si>
  <si>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</si>
  <si>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</si>
  <si>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</si>
  <si>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</si>
  <si>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</si>
  <si>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</si>
  <si>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</si>
  <si>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</si>
  <si>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</si>
  <si>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</si>
  <si>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</si>
  <si>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</si>
  <si>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</si>
  <si>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</si>
  <si>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</si>
  <si>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</si>
  <si>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</si>
  <si>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</si>
  <si>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</si>
  <si>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</si>
  <si>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</si>
  <si>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</si>
  <si>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</si>
  <si>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</si>
  <si>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</si>
  <si>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</si>
  <si>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</si>
  <si>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</si>
  <si>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</si>
  <si>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</si>
  <si>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</si>
  <si>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</si>
  <si>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</si>
  <si>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</si>
  <si>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</si>
  <si>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</si>
  <si>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</si>
  <si>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</si>
  <si>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</si>
  <si>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</si>
  <si>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</si>
  <si>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</si>
  <si>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</si>
  <si>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</si>
  <si>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</si>
  <si>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</si>
  <si>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</si>
  <si>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</si>
  <si>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</si>
  <si>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21 Aug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</si>
</sst>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76"/>
  <sheetViews>
    <sheetView tabSelected="1" workbookViewId="0">
      <pane xSplit="3" ySplit="1" topLeftCell="AL2" activePane="bottomRight" state="frozen"/>
      <selection pane="topRight" activeCell="D1" sqref="D1"/>
      <selection pane="bottomLeft" activeCell="A2" sqref="A2"/>
      <selection pane="bottomRight" activeCell="AV35" sqref="AV35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51" width="12.140625" style="12" customWidth="1"/>
    <col min="52" max="52" width="12.28515625" style="12" bestFit="1" customWidth="1"/>
    <col min="53" max="53" width="13.28515625" style="12" customWidth="1"/>
    <col min="54" max="54" width="14.42578125" style="13" customWidth="1"/>
  </cols>
  <sheetData>
    <row r="1" spans="1:53" x14ac:dyDescent="0.25">
      <c r="A1" s="1" t="s">
        <v>57</v>
      </c>
      <c r="B1" s="2"/>
      <c r="C1" s="2"/>
    </row>
    <row r="2" spans="1:53" x14ac:dyDescent="0.25">
      <c r="A2" s="1"/>
      <c r="B2" s="2"/>
      <c r="C2" s="2"/>
    </row>
    <row r="3" spans="1:53" ht="15" x14ac:dyDescent="0.25">
      <c r="A3" s="36" t="s">
        <v>0</v>
      </c>
      <c r="B3" s="37"/>
      <c r="C3" s="37"/>
      <c r="D3" s="44" t="s">
        <v>29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6"/>
    </row>
    <row r="4" spans="1:53" ht="15" x14ac:dyDescent="0.25">
      <c r="A4" s="38"/>
      <c r="B4" s="39"/>
      <c r="C4" s="40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4" t="s">
        <v>39</v>
      </c>
      <c r="AZ4" s="14" t="s">
        <v>40</v>
      </c>
      <c r="BA4" s="14" t="s">
        <v>28</v>
      </c>
    </row>
    <row r="5" spans="1:53" ht="15" x14ac:dyDescent="0.25">
      <c r="A5" s="41"/>
      <c r="B5" s="42"/>
      <c r="C5" s="43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6" t="s">
        <v>54</v>
      </c>
      <c r="AZ5" s="16" t="s">
        <v>54</v>
      </c>
      <c r="BA5" s="16" t="s">
        <v>54</v>
      </c>
    </row>
    <row r="6" spans="1:5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8"/>
      <c r="AZ6" s="18"/>
      <c r="BA6" s="18"/>
    </row>
    <row r="7" spans="1:5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1500000</v>
      </c>
      <c r="AS7" s="19"/>
      <c r="AT7" s="19">
        <v>1000000</v>
      </c>
      <c r="AU7" s="19"/>
      <c r="AV7" s="19">
        <v>0</v>
      </c>
      <c r="AW7" s="19">
        <v>500000</v>
      </c>
      <c r="AX7" s="18">
        <v>1000000</v>
      </c>
      <c r="AY7" s="18">
        <v>1000000</v>
      </c>
      <c r="AZ7" s="18">
        <v>1500000</v>
      </c>
      <c r="BA7" s="18">
        <v>1000000</v>
      </c>
    </row>
    <row r="8" spans="1:5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1600</v>
      </c>
      <c r="AS8" s="19"/>
      <c r="AT8" s="19">
        <v>400</v>
      </c>
      <c r="AU8" s="19">
        <v>400</v>
      </c>
      <c r="AV8" s="19">
        <v>400</v>
      </c>
      <c r="AW8" s="19">
        <v>400</v>
      </c>
      <c r="AX8" s="18">
        <v>2000</v>
      </c>
      <c r="AY8" s="18">
        <v>2000</v>
      </c>
      <c r="AZ8" s="18">
        <v>2000</v>
      </c>
      <c r="BA8" s="18">
        <v>2000</v>
      </c>
    </row>
    <row r="9" spans="1:53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6">SUM(AM9:AQ9)</f>
        <v>0</v>
      </c>
      <c r="AM9" s="19"/>
      <c r="AN9" s="19"/>
      <c r="AO9" s="19"/>
      <c r="AP9" s="19"/>
      <c r="AQ9" s="19"/>
      <c r="AR9" s="18">
        <f t="shared" ref="AR9:AR11" si="7">SUM(AS9:AW9)</f>
        <v>0</v>
      </c>
      <c r="AS9" s="19"/>
      <c r="AT9" s="19"/>
      <c r="AU9" s="19"/>
      <c r="AV9" s="19"/>
      <c r="AW9" s="19"/>
      <c r="AX9" s="18"/>
      <c r="AY9" s="18"/>
      <c r="AZ9" s="18"/>
      <c r="BA9" s="18"/>
    </row>
    <row r="10" spans="1:5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6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7"/>
        <v>0</v>
      </c>
      <c r="AS10" s="19"/>
      <c r="AT10" s="19"/>
      <c r="AU10" s="19"/>
      <c r="AV10" s="19"/>
      <c r="AW10" s="19"/>
      <c r="AX10" s="18"/>
      <c r="AY10" s="18"/>
      <c r="AZ10" s="18"/>
      <c r="BA10" s="18"/>
    </row>
    <row r="11" spans="1:53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7"/>
        <v>0</v>
      </c>
      <c r="AS11" s="19"/>
      <c r="AT11" s="19"/>
      <c r="AU11" s="19"/>
      <c r="AV11" s="19"/>
      <c r="AW11" s="19"/>
      <c r="AX11" s="18"/>
      <c r="AY11" s="18"/>
      <c r="AZ11" s="18"/>
      <c r="BA11" s="18"/>
    </row>
    <row r="12" spans="1:53" ht="17.25" thickBot="1" x14ac:dyDescent="0.3">
      <c r="A12" s="5"/>
      <c r="B12" s="39" t="s">
        <v>3</v>
      </c>
      <c r="C12" s="40"/>
      <c r="D12" s="20">
        <f>SUM(D7:D11)</f>
        <v>515334</v>
      </c>
      <c r="E12" s="21">
        <f>SUM(E7:E11)</f>
        <v>2000</v>
      </c>
      <c r="F12" s="21">
        <f t="shared" ref="F12:BA12" si="8">SUM(F7:F11)</f>
        <v>512500</v>
      </c>
      <c r="G12" s="21">
        <f t="shared" si="8"/>
        <v>0</v>
      </c>
      <c r="H12" s="21">
        <f t="shared" si="8"/>
        <v>834</v>
      </c>
      <c r="I12" s="20">
        <f>SUM(I7:I11)</f>
        <v>1546.68</v>
      </c>
      <c r="J12" s="21">
        <f>SUM(J6:J11)</f>
        <v>1200</v>
      </c>
      <c r="K12" s="21">
        <f t="shared" ref="K12:M12" si="9">SUM(K6:K11)</f>
        <v>0</v>
      </c>
      <c r="L12" s="21">
        <f t="shared" si="9"/>
        <v>346.68</v>
      </c>
      <c r="M12" s="21">
        <f t="shared" si="9"/>
        <v>0</v>
      </c>
      <c r="N12" s="20">
        <f>SUM(N7:N11)</f>
        <v>1853285</v>
      </c>
      <c r="O12" s="21">
        <f>SUM(O6:O11)</f>
        <v>321385</v>
      </c>
      <c r="P12" s="21">
        <f t="shared" ref="P12:S12" si="10">SUM(P6:P11)</f>
        <v>31900</v>
      </c>
      <c r="Q12" s="21">
        <f t="shared" si="10"/>
        <v>1500000</v>
      </c>
      <c r="R12" s="21">
        <f t="shared" si="10"/>
        <v>0</v>
      </c>
      <c r="S12" s="21">
        <f t="shared" si="10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1">SUM(W7:W11)</f>
        <v>0</v>
      </c>
      <c r="X12" s="21">
        <f t="shared" si="11"/>
        <v>1000</v>
      </c>
      <c r="Y12" s="21">
        <f t="shared" si="11"/>
        <v>7982.05</v>
      </c>
      <c r="Z12" s="20">
        <f>SUM(Z7:Z11)</f>
        <v>1503140</v>
      </c>
      <c r="AA12" s="21">
        <f>SUM(AA7:AA11)</f>
        <v>0</v>
      </c>
      <c r="AB12" s="21">
        <f t="shared" ref="AB12:AE12" si="12">SUM(AB7:AB11)</f>
        <v>1200</v>
      </c>
      <c r="AC12" s="21">
        <f t="shared" si="12"/>
        <v>390</v>
      </c>
      <c r="AD12" s="21">
        <f t="shared" si="12"/>
        <v>1501550</v>
      </c>
      <c r="AE12" s="21">
        <f t="shared" si="12"/>
        <v>0</v>
      </c>
      <c r="AF12" s="20">
        <f>SUM(AF7:AF11)</f>
        <v>542.35</v>
      </c>
      <c r="AG12" s="21">
        <f>SUM(AG7:AG11)</f>
        <v>0</v>
      </c>
      <c r="AH12" s="21">
        <f t="shared" ref="AH12:AK12" si="13">SUM(AH7:AH11)</f>
        <v>0</v>
      </c>
      <c r="AI12" s="21">
        <f t="shared" si="13"/>
        <v>0</v>
      </c>
      <c r="AJ12" s="21">
        <f t="shared" si="13"/>
        <v>0</v>
      </c>
      <c r="AK12" s="21">
        <f t="shared" si="13"/>
        <v>542.35</v>
      </c>
      <c r="AL12" s="20">
        <f>SUM(AL7:AL11)</f>
        <v>1221360</v>
      </c>
      <c r="AM12" s="21">
        <f>SUM(AM7:AM11)</f>
        <v>20000</v>
      </c>
      <c r="AN12" s="21">
        <f t="shared" si="8"/>
        <v>0</v>
      </c>
      <c r="AO12" s="21">
        <f t="shared" si="8"/>
        <v>0</v>
      </c>
      <c r="AP12" s="21">
        <f t="shared" si="8"/>
        <v>1201360</v>
      </c>
      <c r="AQ12" s="21">
        <f t="shared" si="8"/>
        <v>0</v>
      </c>
      <c r="AR12" s="20">
        <f t="shared" si="8"/>
        <v>1501600</v>
      </c>
      <c r="AS12" s="21">
        <f>SUM(AS7:AS11)</f>
        <v>0</v>
      </c>
      <c r="AT12" s="21">
        <f t="shared" ref="AT12:AW12" si="14">SUM(AT7:AT11)</f>
        <v>1000400</v>
      </c>
      <c r="AU12" s="21">
        <f t="shared" si="14"/>
        <v>400</v>
      </c>
      <c r="AV12" s="21">
        <f t="shared" si="14"/>
        <v>400</v>
      </c>
      <c r="AW12" s="21">
        <f t="shared" si="14"/>
        <v>500400</v>
      </c>
      <c r="AX12" s="20">
        <f t="shared" si="8"/>
        <v>1002000</v>
      </c>
      <c r="AY12" s="20">
        <f t="shared" si="8"/>
        <v>1002000</v>
      </c>
      <c r="AZ12" s="20">
        <f t="shared" si="8"/>
        <v>1502000</v>
      </c>
      <c r="BA12" s="20">
        <f t="shared" si="8"/>
        <v>1002000</v>
      </c>
    </row>
    <row r="13" spans="1:5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8"/>
      <c r="AZ13" s="18"/>
      <c r="BA13" s="18"/>
    </row>
    <row r="14" spans="1:5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8"/>
      <c r="AZ14" s="18"/>
      <c r="BA14" s="18"/>
    </row>
    <row r="15" spans="1:5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v>1940</v>
      </c>
      <c r="AY15" s="18">
        <v>1940</v>
      </c>
      <c r="AZ15" s="18">
        <v>1940</v>
      </c>
      <c r="BA15" s="18">
        <v>117115</v>
      </c>
    </row>
    <row r="16" spans="1:5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5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16">SUM(AS16:AW16)</f>
        <v>158579.11499999999</v>
      </c>
      <c r="AS16" s="19">
        <v>10837.84</v>
      </c>
      <c r="AT16" s="19">
        <v>6924.2600000000011</v>
      </c>
      <c r="AU16" s="19">
        <v>0</v>
      </c>
      <c r="AV16" s="19">
        <v>8495.42</v>
      </c>
      <c r="AW16" s="19">
        <v>132321.59499999997</v>
      </c>
      <c r="AX16" s="18">
        <v>169806.11499999993</v>
      </c>
      <c r="AY16" s="18">
        <v>166056.11499999996</v>
      </c>
      <c r="AZ16" s="18">
        <v>167056.11499999996</v>
      </c>
      <c r="BA16" s="18">
        <v>280366.91499999992</v>
      </c>
    </row>
    <row r="17" spans="1:53" x14ac:dyDescent="0.25">
      <c r="A17" s="3"/>
      <c r="B17" s="4" t="s">
        <v>52</v>
      </c>
      <c r="C17" s="4"/>
      <c r="D17" s="18">
        <f t="shared" ref="D17:D19" si="17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5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16"/>
        <v>969994.92999999993</v>
      </c>
      <c r="AS17" s="19">
        <v>3282.78</v>
      </c>
      <c r="AT17" s="19">
        <v>109618.05</v>
      </c>
      <c r="AU17" s="19">
        <v>22122.472554</v>
      </c>
      <c r="AV17" s="19">
        <v>177481.6305</v>
      </c>
      <c r="AW17" s="19">
        <v>657489.99694599991</v>
      </c>
      <c r="AX17" s="18">
        <v>1433792.6300000001</v>
      </c>
      <c r="AY17" s="18">
        <v>641475.42999999993</v>
      </c>
      <c r="AZ17" s="18">
        <v>1219154.6299999999</v>
      </c>
      <c r="BA17" s="18">
        <v>488545.75999999995</v>
      </c>
    </row>
    <row r="18" spans="1:53" x14ac:dyDescent="0.25">
      <c r="A18" s="3"/>
      <c r="B18" s="4" t="s">
        <v>50</v>
      </c>
      <c r="C18" s="4"/>
      <c r="D18" s="18">
        <f t="shared" si="17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5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18">SUM(AM18:AQ18)</f>
        <v>0</v>
      </c>
      <c r="AM18" s="19"/>
      <c r="AN18" s="19"/>
      <c r="AO18" s="19"/>
      <c r="AP18" s="19"/>
      <c r="AQ18" s="19"/>
      <c r="AR18" s="18">
        <f t="shared" si="16"/>
        <v>0</v>
      </c>
      <c r="AS18" s="19"/>
      <c r="AT18" s="19"/>
      <c r="AU18" s="19"/>
      <c r="AV18" s="19"/>
      <c r="AW18" s="19"/>
      <c r="AX18" s="18"/>
      <c r="AY18" s="18"/>
      <c r="AZ18" s="18"/>
      <c r="BA18" s="18"/>
    </row>
    <row r="19" spans="1:53" x14ac:dyDescent="0.25">
      <c r="A19" s="3"/>
      <c r="B19" s="4" t="s">
        <v>51</v>
      </c>
      <c r="C19" s="4"/>
      <c r="D19" s="18">
        <f t="shared" si="17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9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5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16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v>2000</v>
      </c>
      <c r="AY19" s="18">
        <v>2000</v>
      </c>
      <c r="AZ19" s="18">
        <v>2000</v>
      </c>
      <c r="BA19" s="18">
        <v>2000</v>
      </c>
    </row>
    <row r="20" spans="1:5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9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8"/>
      <c r="AZ20" s="18"/>
      <c r="BA20" s="18"/>
    </row>
    <row r="21" spans="1:53" ht="15.75" thickBot="1" x14ac:dyDescent="0.3">
      <c r="A21" s="3"/>
      <c r="B21" s="39" t="s">
        <v>5</v>
      </c>
      <c r="C21" s="40"/>
      <c r="D21" s="22">
        <f>SUM(D14:D19)</f>
        <v>627099.38</v>
      </c>
      <c r="E21" s="23">
        <f>SUM(E14:E19)</f>
        <v>113000.63</v>
      </c>
      <c r="F21" s="23">
        <f t="shared" ref="F21:BA21" si="20">SUM(F14:F19)</f>
        <v>177191.75999999998</v>
      </c>
      <c r="G21" s="23">
        <f t="shared" si="20"/>
        <v>144254.31999999998</v>
      </c>
      <c r="H21" s="23">
        <f t="shared" si="20"/>
        <v>192652.66999999998</v>
      </c>
      <c r="I21" s="22">
        <f t="shared" si="20"/>
        <v>743866.87000000011</v>
      </c>
      <c r="J21" s="23">
        <f>SUM(J14:J19)</f>
        <v>10059</v>
      </c>
      <c r="K21" s="23">
        <f t="shared" ref="K21:M21" si="21">SUM(K14:K19)</f>
        <v>343080.28</v>
      </c>
      <c r="L21" s="23">
        <f t="shared" si="21"/>
        <v>314090.26</v>
      </c>
      <c r="M21" s="23">
        <f t="shared" si="21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22">SUM(Q14:Q19)</f>
        <v>670722.6399999999</v>
      </c>
      <c r="R21" s="23">
        <f t="shared" si="22"/>
        <v>2528.4499999999998</v>
      </c>
      <c r="S21" s="23">
        <f t="shared" si="22"/>
        <v>102510.2</v>
      </c>
      <c r="T21" s="22">
        <f>SUM(T14:T19)</f>
        <v>727299.11</v>
      </c>
      <c r="U21" s="23">
        <f>SUM(U15:U19)</f>
        <v>0</v>
      </c>
      <c r="V21" s="23">
        <f t="shared" ref="V21:X21" si="23">SUM(V15:V19)</f>
        <v>279795.95</v>
      </c>
      <c r="W21" s="23">
        <f t="shared" si="23"/>
        <v>53096.45</v>
      </c>
      <c r="X21" s="23">
        <f t="shared" si="23"/>
        <v>47631.220000000008</v>
      </c>
      <c r="Y21" s="23">
        <f>SUM(Y15:Y19)</f>
        <v>346775.49000000005</v>
      </c>
      <c r="Z21" s="22">
        <f t="shared" si="20"/>
        <v>1046166.84</v>
      </c>
      <c r="AA21" s="23">
        <f>SUM(AA15:AA19)</f>
        <v>10837.84</v>
      </c>
      <c r="AB21" s="23">
        <f t="shared" ref="AB21:AE21" si="24">SUM(AB15:AB19)</f>
        <v>0</v>
      </c>
      <c r="AC21" s="23">
        <f t="shared" si="24"/>
        <v>11610.11</v>
      </c>
      <c r="AD21" s="23">
        <f t="shared" si="24"/>
        <v>602165.01</v>
      </c>
      <c r="AE21" s="23">
        <f t="shared" si="24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25">SUM(AH15:AH19)</f>
        <v>53278.539999999994</v>
      </c>
      <c r="AI21" s="23">
        <f t="shared" si="25"/>
        <v>60586.400000000001</v>
      </c>
      <c r="AJ21" s="23">
        <f t="shared" si="25"/>
        <v>115070.78</v>
      </c>
      <c r="AK21" s="23">
        <f t="shared" si="25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26">SUM(AO15:AO19)</f>
        <v>16156.8</v>
      </c>
      <c r="AP21" s="23">
        <f t="shared" si="26"/>
        <v>712333.72000000009</v>
      </c>
      <c r="AQ21" s="23">
        <f t="shared" si="26"/>
        <v>143128.24000000002</v>
      </c>
      <c r="AR21" s="22">
        <f>SUM(AR14:AR19)</f>
        <v>1128710.5449999999</v>
      </c>
      <c r="AS21" s="23">
        <f>SUM(AS15:AS19)</f>
        <v>14120.62</v>
      </c>
      <c r="AT21" s="23">
        <f t="shared" ref="AT21:AW21" si="27">SUM(AT15:AT19)</f>
        <v>116542.31</v>
      </c>
      <c r="AU21" s="23">
        <f t="shared" si="27"/>
        <v>22122.472554</v>
      </c>
      <c r="AV21" s="23">
        <f t="shared" si="27"/>
        <v>186113.55050000001</v>
      </c>
      <c r="AW21" s="23">
        <f t="shared" si="27"/>
        <v>789811.59194599988</v>
      </c>
      <c r="AX21" s="22">
        <f t="shared" si="20"/>
        <v>1607538.7450000001</v>
      </c>
      <c r="AY21" s="22">
        <f t="shared" si="20"/>
        <v>811471.54499999993</v>
      </c>
      <c r="AZ21" s="22">
        <f t="shared" si="20"/>
        <v>1390150.7449999999</v>
      </c>
      <c r="BA21" s="22">
        <f t="shared" si="20"/>
        <v>888027.67499999981</v>
      </c>
    </row>
    <row r="22" spans="1:5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8"/>
      <c r="AZ22" s="18"/>
      <c r="BA22" s="18"/>
    </row>
    <row r="23" spans="1:5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8">+E12-E21</f>
        <v>-111000.63</v>
      </c>
      <c r="F23" s="25">
        <f t="shared" si="28"/>
        <v>335308.24</v>
      </c>
      <c r="G23" s="25">
        <f t="shared" si="28"/>
        <v>-144254.31999999998</v>
      </c>
      <c r="H23" s="25">
        <f t="shared" si="28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9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30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31">+W12-W21</f>
        <v>-53096.45</v>
      </c>
      <c r="X23" s="25">
        <f t="shared" si="31"/>
        <v>-46631.220000000008</v>
      </c>
      <c r="Y23" s="25">
        <f t="shared" si="31"/>
        <v>-338793.44000000006</v>
      </c>
      <c r="Z23" s="24">
        <f>+Z12-Z21</f>
        <v>456973.16000000003</v>
      </c>
      <c r="AA23" s="25">
        <f t="shared" ref="AA23:BA23" si="32">+AA12-AA21</f>
        <v>-10837.84</v>
      </c>
      <c r="AB23" s="25">
        <f t="shared" si="32"/>
        <v>1200</v>
      </c>
      <c r="AC23" s="25">
        <f t="shared" si="32"/>
        <v>-11220.11</v>
      </c>
      <c r="AD23" s="25">
        <f t="shared" si="32"/>
        <v>899384.99</v>
      </c>
      <c r="AE23" s="25">
        <f t="shared" si="32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33">+AH12-AH21</f>
        <v>-53278.539999999994</v>
      </c>
      <c r="AI23" s="25">
        <f t="shared" si="33"/>
        <v>-60586.400000000001</v>
      </c>
      <c r="AJ23" s="25">
        <f t="shared" si="33"/>
        <v>-115070.78</v>
      </c>
      <c r="AK23" s="25">
        <f t="shared" si="33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34">+AO12-AO21</f>
        <v>-16156.8</v>
      </c>
      <c r="AP23" s="25">
        <f t="shared" si="34"/>
        <v>489026.27999999991</v>
      </c>
      <c r="AQ23" s="25">
        <f t="shared" si="34"/>
        <v>-143128.24000000002</v>
      </c>
      <c r="AR23" s="24">
        <f t="shared" si="32"/>
        <v>372889.45500000007</v>
      </c>
      <c r="AS23" s="25">
        <f>+AS12-AS21</f>
        <v>-14120.62</v>
      </c>
      <c r="AT23" s="25">
        <f t="shared" ref="AT23:AW23" si="35">+AT12-AT21</f>
        <v>883857.69</v>
      </c>
      <c r="AU23" s="25">
        <f t="shared" si="35"/>
        <v>-21722.472554</v>
      </c>
      <c r="AV23" s="25">
        <f t="shared" si="35"/>
        <v>-185713.55050000001</v>
      </c>
      <c r="AW23" s="25">
        <f t="shared" si="35"/>
        <v>-289411.59194599988</v>
      </c>
      <c r="AX23" s="24">
        <f t="shared" si="32"/>
        <v>-605538.74500000011</v>
      </c>
      <c r="AY23" s="24">
        <f t="shared" si="32"/>
        <v>190528.45500000007</v>
      </c>
      <c r="AZ23" s="24">
        <f t="shared" si="32"/>
        <v>111849.25500000012</v>
      </c>
      <c r="BA23" s="24">
        <f t="shared" si="32"/>
        <v>113972.32500000019</v>
      </c>
    </row>
    <row r="24" spans="1:5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8"/>
      <c r="AZ24" s="18"/>
      <c r="BA24" s="18"/>
    </row>
    <row r="25" spans="1:5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36">AN30</f>
        <v>104648.56399999981</v>
      </c>
      <c r="AP25" s="19">
        <f t="shared" si="36"/>
        <v>88491.763999999806</v>
      </c>
      <c r="AQ25" s="19">
        <f t="shared" si="36"/>
        <v>577518.04399999976</v>
      </c>
      <c r="AR25" s="18">
        <f t="shared" si="36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254126.87399999984</v>
      </c>
      <c r="AV25" s="19">
        <f>AU30</f>
        <v>232404.40144599983</v>
      </c>
      <c r="AW25" s="19">
        <f>AV30</f>
        <v>46690.850945999817</v>
      </c>
      <c r="AX25" s="18">
        <f>AR30</f>
        <v>157279.25899999985</v>
      </c>
      <c r="AY25" s="18">
        <f t="shared" ref="AY25:BA25" si="37">AX30</f>
        <v>-248259.48600000027</v>
      </c>
      <c r="AZ25" s="18">
        <f t="shared" si="37"/>
        <v>-57731.031000000192</v>
      </c>
      <c r="BA25" s="18">
        <f t="shared" si="37"/>
        <v>54118.223999999929</v>
      </c>
    </row>
    <row r="26" spans="1:5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38">SUM(E23:E25)</f>
        <v>906061.54</v>
      </c>
      <c r="F26" s="19">
        <f t="shared" si="38"/>
        <v>1241369.78</v>
      </c>
      <c r="G26" s="19">
        <f t="shared" si="38"/>
        <v>1097115.46</v>
      </c>
      <c r="H26" s="19">
        <f t="shared" si="38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39">SUM(L23:L25)</f>
        <v>-260386.07</v>
      </c>
      <c r="M26" s="19">
        <f t="shared" ref="M26:S26" si="40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40"/>
        <v>266835.36000000004</v>
      </c>
      <c r="S26" s="19">
        <f t="shared" si="40"/>
        <v>164325.16000000003</v>
      </c>
      <c r="T26" s="18">
        <f t="shared" ref="T26:AA26" si="41">SUM(T23:T25)</f>
        <v>-551991.89999999991</v>
      </c>
      <c r="U26" s="18">
        <f t="shared" si="41"/>
        <v>164325.16000000003</v>
      </c>
      <c r="V26" s="18">
        <f t="shared" si="41"/>
        <v>-113470.78999999998</v>
      </c>
      <c r="W26" s="18">
        <f t="shared" si="41"/>
        <v>133432.76</v>
      </c>
      <c r="X26" s="18">
        <f t="shared" si="41"/>
        <v>86801.540000000008</v>
      </c>
      <c r="Y26" s="18">
        <f t="shared" si="41"/>
        <v>-251991.90000000005</v>
      </c>
      <c r="Z26" s="18">
        <f>SUM(Z23:Z25)</f>
        <v>604981.26</v>
      </c>
      <c r="AA26" s="19">
        <f t="shared" si="41"/>
        <v>137170.25999999995</v>
      </c>
      <c r="AB26" s="19">
        <f t="shared" ref="AB26:AE26" si="42">SUM(AB23:AB25)</f>
        <v>138370.25999999995</v>
      </c>
      <c r="AC26" s="19">
        <f t="shared" si="42"/>
        <v>127150.14999999995</v>
      </c>
      <c r="AD26" s="19">
        <f>SUM(AD23:AD25)</f>
        <v>1026535.1399999999</v>
      </c>
      <c r="AE26" s="19">
        <f t="shared" si="42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43">SUM(AI23:AI25)</f>
        <v>70415.003999999899</v>
      </c>
      <c r="AJ26" s="19">
        <f t="shared" si="43"/>
        <v>-44655.7760000001</v>
      </c>
      <c r="AK26" s="19">
        <f t="shared" si="43"/>
        <v>-37653.156000000134</v>
      </c>
      <c r="AL26" s="18">
        <f t="shared" ref="AL26:AQ26" si="44">SUM(AL23:AL25)</f>
        <v>434389.80399999965</v>
      </c>
      <c r="AM26" s="19">
        <f>SUM(AM23:AM25)</f>
        <v>171679.00399999981</v>
      </c>
      <c r="AN26" s="19">
        <f t="shared" si="44"/>
        <v>104648.56399999981</v>
      </c>
      <c r="AO26" s="19">
        <f t="shared" si="44"/>
        <v>88491.763999999806</v>
      </c>
      <c r="AP26" s="19">
        <f t="shared" si="44"/>
        <v>577518.04399999976</v>
      </c>
      <c r="AQ26" s="19">
        <f t="shared" si="44"/>
        <v>434389.80399999977</v>
      </c>
      <c r="AR26" s="18">
        <f t="shared" ref="AR26:BA26" si="45">SUM(AR23:AR25)</f>
        <v>557279.25899999985</v>
      </c>
      <c r="AS26" s="19">
        <f>SUM(AS23:AS25)</f>
        <v>170269.18399999978</v>
      </c>
      <c r="AT26" s="19">
        <f t="shared" ref="AT26:AV26" si="46">SUM(AT23:AT25)</f>
        <v>1054126.8739999998</v>
      </c>
      <c r="AU26" s="19">
        <f t="shared" si="46"/>
        <v>232404.40144599983</v>
      </c>
      <c r="AV26" s="19">
        <f t="shared" si="46"/>
        <v>46690.850945999817</v>
      </c>
      <c r="AW26" s="19">
        <f>SUM(AW23:AW25)</f>
        <v>-242720.74100000007</v>
      </c>
      <c r="AX26" s="18">
        <f t="shared" si="45"/>
        <v>-448259.48600000027</v>
      </c>
      <c r="AY26" s="18">
        <f t="shared" si="45"/>
        <v>-57731.031000000192</v>
      </c>
      <c r="AZ26" s="18">
        <f t="shared" si="45"/>
        <v>54118.223999999929</v>
      </c>
      <c r="BA26" s="18">
        <f t="shared" si="45"/>
        <v>168090.54900000012</v>
      </c>
    </row>
    <row r="27" spans="1:5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</row>
    <row r="28" spans="1:53" x14ac:dyDescent="0.25">
      <c r="A28" s="5" t="s">
        <v>10</v>
      </c>
      <c r="B28" s="4"/>
      <c r="C28" s="4"/>
      <c r="D28" s="30">
        <f t="shared" ref="D28:D29" si="47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48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>
        <v>200000</v>
      </c>
      <c r="AY28" s="30"/>
      <c r="AZ28" s="30"/>
      <c r="BA28" s="30">
        <v>-350000</v>
      </c>
    </row>
    <row r="29" spans="1:53" x14ac:dyDescent="0.25">
      <c r="A29" s="5" t="s">
        <v>11</v>
      </c>
      <c r="B29" s="4"/>
      <c r="C29" s="4"/>
      <c r="D29" s="30">
        <f t="shared" si="47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49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48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</row>
    <row r="30" spans="1:5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A30" si="50">SUM(F26:F29)</f>
        <v>1241369.78</v>
      </c>
      <c r="G30" s="27">
        <f t="shared" ref="G30:M30" si="51">SUM(G26:G29)</f>
        <v>1097115.46</v>
      </c>
      <c r="H30" s="27">
        <f t="shared" si="51"/>
        <v>905296.79</v>
      </c>
      <c r="I30" s="26">
        <f t="shared" si="51"/>
        <v>162976.59999999998</v>
      </c>
      <c r="J30" s="27">
        <f t="shared" si="51"/>
        <v>396437.79000000004</v>
      </c>
      <c r="K30" s="27">
        <f t="shared" si="51"/>
        <v>53357.510000000009</v>
      </c>
      <c r="L30" s="27">
        <f t="shared" si="51"/>
        <v>239613.93</v>
      </c>
      <c r="M30" s="27">
        <f t="shared" si="51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52">SUM(Q26:Q29)</f>
        <v>269363.81000000006</v>
      </c>
      <c r="R30" s="27">
        <f t="shared" ref="R30" si="53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54">SUM(V26:V29)</f>
        <v>186529.21000000002</v>
      </c>
      <c r="W30" s="26">
        <f t="shared" si="54"/>
        <v>133432.76</v>
      </c>
      <c r="X30" s="26">
        <f t="shared" si="54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55">SUM(AB26:AB29)</f>
        <v>138370.25999999995</v>
      </c>
      <c r="AC30" s="27">
        <f t="shared" si="55"/>
        <v>127150.14999999995</v>
      </c>
      <c r="AD30" s="27">
        <f t="shared" si="55"/>
        <v>1026535.1399999999</v>
      </c>
      <c r="AE30" s="27">
        <f t="shared" si="55"/>
        <v>604981.25999999989</v>
      </c>
      <c r="AF30" s="26">
        <f>SUM(AF26:AF29)</f>
        <v>162346.84399999981</v>
      </c>
      <c r="AG30" s="33">
        <f t="shared" si="50"/>
        <v>184279.9439999999</v>
      </c>
      <c r="AH30" s="33">
        <f t="shared" si="50"/>
        <v>131001.40399999991</v>
      </c>
      <c r="AI30" s="33">
        <f t="shared" si="50"/>
        <v>70415.003999999899</v>
      </c>
      <c r="AJ30" s="33">
        <f t="shared" si="50"/>
        <v>155344.2239999999</v>
      </c>
      <c r="AK30" s="33">
        <f t="shared" si="50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50"/>
        <v>104648.56399999981</v>
      </c>
      <c r="AO30" s="27">
        <f t="shared" si="50"/>
        <v>88491.763999999806</v>
      </c>
      <c r="AP30" s="27">
        <f t="shared" si="50"/>
        <v>577518.04399999976</v>
      </c>
      <c r="AQ30" s="27">
        <f t="shared" si="50"/>
        <v>184389.80399999977</v>
      </c>
      <c r="AR30" s="26">
        <f t="shared" si="50"/>
        <v>157279.25899999985</v>
      </c>
      <c r="AS30" s="27">
        <f>SUM(AS26:AS29)</f>
        <v>170269.18399999978</v>
      </c>
      <c r="AT30" s="27">
        <f t="shared" ref="AT30:AW30" si="56">SUM(AT26:AT29)</f>
        <v>254126.87399999984</v>
      </c>
      <c r="AU30" s="27">
        <f t="shared" si="56"/>
        <v>232404.40144599983</v>
      </c>
      <c r="AV30" s="27">
        <f t="shared" si="56"/>
        <v>46690.850945999817</v>
      </c>
      <c r="AW30" s="27">
        <f t="shared" si="56"/>
        <v>157279.25899999993</v>
      </c>
      <c r="AX30" s="26">
        <f t="shared" si="50"/>
        <v>-248259.48600000027</v>
      </c>
      <c r="AY30" s="26">
        <f t="shared" si="50"/>
        <v>-57731.031000000192</v>
      </c>
      <c r="AZ30" s="26">
        <f t="shared" si="50"/>
        <v>54118.223999999929</v>
      </c>
      <c r="BA30" s="26">
        <f t="shared" si="50"/>
        <v>-181909.45099999988</v>
      </c>
    </row>
    <row r="31" spans="1:5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8"/>
      <c r="AZ31" s="18"/>
      <c r="BA31" s="18"/>
    </row>
    <row r="32" spans="1:5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8"/>
      <c r="AZ32" s="18"/>
      <c r="BA32" s="18"/>
    </row>
    <row r="33" spans="1:5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8"/>
      <c r="AZ33" s="18"/>
      <c r="BA33" s="18"/>
    </row>
    <row r="34" spans="1:5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8">
        <f t="shared" ref="AY34:BA34" si="57">AX37</f>
        <v>0</v>
      </c>
      <c r="AZ34" s="18">
        <f t="shared" si="57"/>
        <v>0</v>
      </c>
      <c r="BA34" s="18">
        <f t="shared" si="57"/>
        <v>0</v>
      </c>
    </row>
    <row r="35" spans="1:5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8"/>
      <c r="AZ35" s="18"/>
      <c r="BA35" s="18"/>
    </row>
    <row r="36" spans="1:5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8"/>
      <c r="AZ36" s="18"/>
      <c r="BA36" s="18"/>
    </row>
    <row r="37" spans="1:5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58">SUM(AB32:AB36)</f>
        <v>0</v>
      </c>
      <c r="AC37" s="27">
        <f t="shared" si="58"/>
        <v>0</v>
      </c>
      <c r="AD37" s="27">
        <f t="shared" si="58"/>
        <v>0</v>
      </c>
      <c r="AE37" s="27">
        <f t="shared" si="58"/>
        <v>0</v>
      </c>
      <c r="AF37" s="26">
        <v>0</v>
      </c>
      <c r="AG37" s="27">
        <f t="shared" ref="AG37:AW37" si="59">SUM(AG32:AG36)</f>
        <v>0</v>
      </c>
      <c r="AH37" s="27">
        <f t="shared" si="59"/>
        <v>0</v>
      </c>
      <c r="AI37" s="27">
        <f t="shared" si="59"/>
        <v>0</v>
      </c>
      <c r="AJ37" s="27">
        <f t="shared" si="59"/>
        <v>0</v>
      </c>
      <c r="AK37" s="27">
        <f t="shared" si="59"/>
        <v>0</v>
      </c>
      <c r="AL37" s="26">
        <v>0</v>
      </c>
      <c r="AM37" s="27">
        <f>SUM(AM32:AM36)</f>
        <v>0</v>
      </c>
      <c r="AN37" s="27">
        <f t="shared" si="59"/>
        <v>0</v>
      </c>
      <c r="AO37" s="27">
        <f t="shared" si="59"/>
        <v>0</v>
      </c>
      <c r="AP37" s="27">
        <f t="shared" si="59"/>
        <v>0</v>
      </c>
      <c r="AQ37" s="27">
        <f t="shared" si="59"/>
        <v>0</v>
      </c>
      <c r="AR37" s="26">
        <v>0</v>
      </c>
      <c r="AS37" s="27">
        <f>SUM(AS32:AS36)</f>
        <v>0</v>
      </c>
      <c r="AT37" s="27">
        <f t="shared" si="59"/>
        <v>0</v>
      </c>
      <c r="AU37" s="27">
        <f t="shared" si="59"/>
        <v>0</v>
      </c>
      <c r="AV37" s="27">
        <f t="shared" si="59"/>
        <v>0</v>
      </c>
      <c r="AW37" s="27">
        <f t="shared" si="59"/>
        <v>0</v>
      </c>
      <c r="AX37" s="26">
        <v>0</v>
      </c>
      <c r="AY37" s="26">
        <f>SUM(AY34:AY36)</f>
        <v>0</v>
      </c>
      <c r="AZ37" s="26">
        <v>0</v>
      </c>
      <c r="BA37" s="26">
        <v>0</v>
      </c>
    </row>
    <row r="38" spans="1:5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8"/>
      <c r="AZ38" s="18"/>
      <c r="BA38" s="18"/>
    </row>
    <row r="39" spans="1:5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8"/>
      <c r="AZ39" s="18"/>
      <c r="BA39" s="18"/>
    </row>
    <row r="40" spans="1:5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60">F43</f>
        <v>0</v>
      </c>
      <c r="L40" s="30">
        <f t="shared" si="60"/>
        <v>0</v>
      </c>
      <c r="M40" s="30">
        <f t="shared" si="60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 t="shared" ref="AY40" si="61">AX43</f>
        <v>450000</v>
      </c>
      <c r="AZ40" s="30">
        <f>AY43</f>
        <v>450000</v>
      </c>
      <c r="BA40" s="30">
        <f>AZ43</f>
        <v>450000</v>
      </c>
    </row>
    <row r="41" spans="1:5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62">-K28</f>
        <v>0</v>
      </c>
      <c r="L41" s="30"/>
      <c r="M41" s="30">
        <f t="shared" si="62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/>
      <c r="AY41" s="30"/>
      <c r="AZ41" s="30"/>
      <c r="BA41" s="30">
        <f>-BA28</f>
        <v>350000</v>
      </c>
    </row>
    <row r="42" spans="1:5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-AX28</f>
        <v>-200000</v>
      </c>
      <c r="AY42" s="30"/>
      <c r="AZ42" s="30">
        <f>-AZ28</f>
        <v>0</v>
      </c>
      <c r="BA42" s="30"/>
    </row>
    <row r="43" spans="1:53" ht="15" x14ac:dyDescent="0.25">
      <c r="A43" s="7" t="s">
        <v>17</v>
      </c>
      <c r="B43" s="8"/>
      <c r="C43" s="8"/>
      <c r="D43" s="26">
        <f t="shared" ref="D43:AL43" si="63">SUM(D40:D42)</f>
        <v>0</v>
      </c>
      <c r="E43" s="27">
        <f>SUM(E40:E42)</f>
        <v>0</v>
      </c>
      <c r="F43" s="27">
        <f t="shared" si="63"/>
        <v>0</v>
      </c>
      <c r="G43" s="27">
        <f t="shared" si="63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64">SUM(K40:K42)</f>
        <v>0</v>
      </c>
      <c r="L43" s="27">
        <f>SUM(L40:L42)</f>
        <v>-500000</v>
      </c>
      <c r="M43" s="27">
        <f t="shared" si="64"/>
        <v>0</v>
      </c>
      <c r="N43" s="26">
        <f t="shared" si="63"/>
        <v>700000</v>
      </c>
      <c r="O43" s="27">
        <f>SUM(O40:O42)</f>
        <v>0</v>
      </c>
      <c r="P43" s="27">
        <f t="shared" si="63"/>
        <v>0</v>
      </c>
      <c r="Q43" s="27">
        <f>SUM(Q40:Q42)</f>
        <v>700000</v>
      </c>
      <c r="R43" s="27">
        <f t="shared" si="63"/>
        <v>700000</v>
      </c>
      <c r="S43" s="27">
        <f>SUM(S40:S42)</f>
        <v>700000</v>
      </c>
      <c r="T43" s="26">
        <f>SUM(T40:T42)</f>
        <v>0</v>
      </c>
      <c r="U43" s="27">
        <f t="shared" si="63"/>
        <v>700000</v>
      </c>
      <c r="V43" s="27">
        <f t="shared" si="63"/>
        <v>400000</v>
      </c>
      <c r="W43" s="27">
        <f>SUM(W40:W42)</f>
        <v>400000</v>
      </c>
      <c r="X43" s="27">
        <f t="shared" si="63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65">SUM(AB40:AB42)</f>
        <v>0</v>
      </c>
      <c r="AC43" s="27">
        <f t="shared" si="65"/>
        <v>0</v>
      </c>
      <c r="AD43" s="27">
        <f t="shared" si="65"/>
        <v>0</v>
      </c>
      <c r="AE43" s="27">
        <f t="shared" si="65"/>
        <v>0</v>
      </c>
      <c r="AF43" s="26">
        <f t="shared" si="63"/>
        <v>0</v>
      </c>
      <c r="AG43" s="27">
        <f>SUM(AG40:AG42)</f>
        <v>400000</v>
      </c>
      <c r="AH43" s="27">
        <f t="shared" ref="AH43:AK43" si="66">SUM(AH40:AH42)</f>
        <v>400000</v>
      </c>
      <c r="AI43" s="27">
        <f t="shared" si="66"/>
        <v>400000</v>
      </c>
      <c r="AJ43" s="27">
        <f t="shared" si="66"/>
        <v>200000</v>
      </c>
      <c r="AK43" s="27">
        <f t="shared" si="66"/>
        <v>0</v>
      </c>
      <c r="AL43" s="26">
        <f t="shared" si="63"/>
        <v>250000</v>
      </c>
      <c r="AM43" s="27">
        <f>SUM(AM40:AM42)</f>
        <v>0</v>
      </c>
      <c r="AN43" s="27">
        <f t="shared" ref="AN43:AP43" si="67">SUM(AN40:AN42)</f>
        <v>0</v>
      </c>
      <c r="AO43" s="27">
        <f t="shared" si="67"/>
        <v>0</v>
      </c>
      <c r="AP43" s="27">
        <f t="shared" si="67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68">SUM(AT40:AT42)</f>
        <v>1050000</v>
      </c>
      <c r="AU43" s="27">
        <f t="shared" si="68"/>
        <v>1050000</v>
      </c>
      <c r="AV43" s="27">
        <f t="shared" si="68"/>
        <v>1050000</v>
      </c>
      <c r="AW43" s="27">
        <f t="shared" si="68"/>
        <v>650000</v>
      </c>
      <c r="AX43" s="26">
        <f>SUM(AX40:AX42)</f>
        <v>450000</v>
      </c>
      <c r="AY43" s="26">
        <f>SUM(AY40:AY42)</f>
        <v>450000</v>
      </c>
      <c r="AZ43" s="26">
        <f>SUM(AZ40:AZ42)</f>
        <v>450000</v>
      </c>
      <c r="BA43" s="26">
        <f>SUM(BA40:BA42)</f>
        <v>800000</v>
      </c>
    </row>
    <row r="44" spans="1:5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8"/>
      <c r="AZ44" s="18"/>
      <c r="BA44" s="18"/>
    </row>
    <row r="45" spans="1:5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8"/>
      <c r="AZ45" s="18"/>
      <c r="BA45" s="18"/>
    </row>
    <row r="46" spans="1:5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>
        <f t="shared" ref="AY46:BA46" si="69">AX50</f>
        <v>0</v>
      </c>
      <c r="AZ46" s="30">
        <f t="shared" si="69"/>
        <v>0</v>
      </c>
      <c r="BA46" s="30">
        <f t="shared" si="69"/>
        <v>0</v>
      </c>
    </row>
    <row r="47" spans="1:5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</row>
    <row r="48" spans="1:5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</row>
    <row r="49" spans="1:5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>
        <f>-AZ29</f>
        <v>0</v>
      </c>
      <c r="BA49" s="30">
        <f>-BA29</f>
        <v>0</v>
      </c>
    </row>
    <row r="50" spans="1:53" ht="15" x14ac:dyDescent="0.25">
      <c r="A50" s="7" t="s">
        <v>17</v>
      </c>
      <c r="B50" s="8"/>
      <c r="C50" s="8"/>
      <c r="D50" s="26">
        <f t="shared" ref="D50:BA50" si="70">SUM(D46:D49)</f>
        <v>0</v>
      </c>
      <c r="E50" s="27">
        <f t="shared" si="70"/>
        <v>0</v>
      </c>
      <c r="F50" s="27">
        <f t="shared" si="70"/>
        <v>0</v>
      </c>
      <c r="G50" s="27">
        <f t="shared" si="70"/>
        <v>0</v>
      </c>
      <c r="H50" s="27">
        <f t="shared" si="70"/>
        <v>0</v>
      </c>
      <c r="I50" s="26">
        <f t="shared" si="70"/>
        <v>0</v>
      </c>
      <c r="J50" s="27">
        <f>SUM(J46:J49)</f>
        <v>0</v>
      </c>
      <c r="K50" s="27">
        <f t="shared" si="70"/>
        <v>0</v>
      </c>
      <c r="L50" s="27">
        <f t="shared" si="70"/>
        <v>0</v>
      </c>
      <c r="M50" s="27">
        <f t="shared" si="70"/>
        <v>0</v>
      </c>
      <c r="N50" s="26">
        <f t="shared" si="70"/>
        <v>0</v>
      </c>
      <c r="O50" s="27">
        <f>SUM(O46:O49)</f>
        <v>0</v>
      </c>
      <c r="P50" s="27">
        <f t="shared" ref="P50:S50" si="71">SUM(P46:P49)</f>
        <v>0</v>
      </c>
      <c r="Q50" s="27">
        <f t="shared" si="71"/>
        <v>0</v>
      </c>
      <c r="R50" s="27">
        <f t="shared" si="71"/>
        <v>0</v>
      </c>
      <c r="S50" s="27">
        <f t="shared" si="71"/>
        <v>0</v>
      </c>
      <c r="T50" s="26">
        <f t="shared" si="70"/>
        <v>0</v>
      </c>
      <c r="U50" s="27"/>
      <c r="V50" s="27"/>
      <c r="W50" s="27"/>
      <c r="X50" s="27"/>
      <c r="Y50" s="27"/>
      <c r="Z50" s="26">
        <f t="shared" si="70"/>
        <v>0</v>
      </c>
      <c r="AA50" s="27"/>
      <c r="AB50" s="27"/>
      <c r="AC50" s="27"/>
      <c r="AD50" s="27"/>
      <c r="AE50" s="27"/>
      <c r="AF50" s="26">
        <f t="shared" si="70"/>
        <v>0</v>
      </c>
      <c r="AG50" s="27"/>
      <c r="AH50" s="27"/>
      <c r="AI50" s="27"/>
      <c r="AJ50" s="27"/>
      <c r="AK50" s="27"/>
      <c r="AL50" s="26">
        <f t="shared" si="70"/>
        <v>0</v>
      </c>
      <c r="AM50" s="27"/>
      <c r="AN50" s="27"/>
      <c r="AO50" s="27"/>
      <c r="AP50" s="27"/>
      <c r="AQ50" s="27"/>
      <c r="AR50" s="26">
        <f t="shared" si="70"/>
        <v>0</v>
      </c>
      <c r="AS50" s="27"/>
      <c r="AT50" s="27"/>
      <c r="AU50" s="27"/>
      <c r="AV50" s="27"/>
      <c r="AW50" s="27"/>
      <c r="AX50" s="26">
        <f t="shared" si="70"/>
        <v>0</v>
      </c>
      <c r="AY50" s="26">
        <f t="shared" si="70"/>
        <v>0</v>
      </c>
      <c r="AZ50" s="26">
        <f t="shared" si="70"/>
        <v>0</v>
      </c>
      <c r="BA50" s="26">
        <f t="shared" si="70"/>
        <v>0</v>
      </c>
    </row>
    <row r="51" spans="1:5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</row>
    <row r="52" spans="1:53" x14ac:dyDescent="0.25">
      <c r="A52" s="2"/>
      <c r="B52" s="2" t="s">
        <v>25</v>
      </c>
      <c r="C52" s="2"/>
      <c r="D52" s="28">
        <f>+D30</f>
        <v>905296.79</v>
      </c>
      <c r="E52" s="28">
        <f t="shared" ref="E52:BA52" si="72">+E30</f>
        <v>906061.54</v>
      </c>
      <c r="F52" s="28">
        <f t="shared" si="72"/>
        <v>1241369.78</v>
      </c>
      <c r="G52" s="28">
        <f t="shared" si="72"/>
        <v>1097115.46</v>
      </c>
      <c r="H52" s="28">
        <f t="shared" si="72"/>
        <v>905296.79</v>
      </c>
      <c r="I52" s="28">
        <f>+I30</f>
        <v>162976.59999999998</v>
      </c>
      <c r="J52" s="28">
        <f>+J30</f>
        <v>396437.79000000004</v>
      </c>
      <c r="K52" s="28">
        <f t="shared" si="72"/>
        <v>53357.510000000009</v>
      </c>
      <c r="L52" s="28">
        <f t="shared" si="72"/>
        <v>239613.93</v>
      </c>
      <c r="M52" s="28">
        <f t="shared" si="72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73">+Q30</f>
        <v>269363.81000000006</v>
      </c>
      <c r="R52" s="28">
        <f t="shared" si="73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74">+W30</f>
        <v>133432.76</v>
      </c>
      <c r="X52" s="28">
        <f t="shared" si="74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75">+AC30</f>
        <v>127150.14999999995</v>
      </c>
      <c r="AD52" s="28">
        <f t="shared" si="75"/>
        <v>1026535.1399999999</v>
      </c>
      <c r="AE52" s="28">
        <f t="shared" si="75"/>
        <v>604981.25999999989</v>
      </c>
      <c r="AF52" s="28">
        <f t="shared" si="72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76">+AI30</f>
        <v>70415.003999999899</v>
      </c>
      <c r="AJ52" s="28">
        <f t="shared" si="76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77">+AO30</f>
        <v>88491.763999999806</v>
      </c>
      <c r="AP52" s="28">
        <f t="shared" si="77"/>
        <v>577518.04399999976</v>
      </c>
      <c r="AQ52" s="28">
        <f>+AQ30</f>
        <v>184389.80399999977</v>
      </c>
      <c r="AR52" s="28">
        <f>+AR30</f>
        <v>157279.25899999985</v>
      </c>
      <c r="AS52" s="28">
        <f>+AS30</f>
        <v>170269.18399999978</v>
      </c>
      <c r="AT52" s="28">
        <f t="shared" ref="AT52:AW52" si="78">+AT30</f>
        <v>254126.87399999984</v>
      </c>
      <c r="AU52" s="28">
        <f t="shared" si="78"/>
        <v>232404.40144599983</v>
      </c>
      <c r="AV52" s="28">
        <f t="shared" si="78"/>
        <v>46690.850945999817</v>
      </c>
      <c r="AW52" s="28">
        <f t="shared" si="78"/>
        <v>157279.25899999993</v>
      </c>
      <c r="AX52" s="28">
        <f t="shared" si="72"/>
        <v>-248259.48600000027</v>
      </c>
      <c r="AY52" s="28">
        <f t="shared" si="72"/>
        <v>-57731.031000000192</v>
      </c>
      <c r="AZ52" s="28">
        <f t="shared" si="72"/>
        <v>54118.223999999929</v>
      </c>
      <c r="BA52" s="28">
        <f t="shared" si="72"/>
        <v>-181909.45099999988</v>
      </c>
    </row>
    <row r="53" spans="1:53" x14ac:dyDescent="0.25">
      <c r="A53" s="2"/>
      <c r="B53" s="2" t="s">
        <v>26</v>
      </c>
      <c r="C53" s="2"/>
      <c r="D53" s="28">
        <f>+D43</f>
        <v>0</v>
      </c>
      <c r="E53" s="28">
        <f t="shared" ref="E53:BA53" si="79">+E43</f>
        <v>0</v>
      </c>
      <c r="F53" s="28">
        <f t="shared" si="79"/>
        <v>0</v>
      </c>
      <c r="G53" s="28">
        <f t="shared" si="79"/>
        <v>0</v>
      </c>
      <c r="H53" s="28">
        <f t="shared" si="79"/>
        <v>0</v>
      </c>
      <c r="I53" s="28">
        <f>+I43</f>
        <v>0</v>
      </c>
      <c r="J53" s="28">
        <f t="shared" si="79"/>
        <v>500000</v>
      </c>
      <c r="K53" s="28">
        <f t="shared" si="79"/>
        <v>0</v>
      </c>
      <c r="L53" s="28">
        <f t="shared" si="79"/>
        <v>-500000</v>
      </c>
      <c r="M53" s="28">
        <f>+M43</f>
        <v>0</v>
      </c>
      <c r="N53" s="28">
        <f t="shared" si="79"/>
        <v>700000</v>
      </c>
      <c r="O53" s="28">
        <f t="shared" si="79"/>
        <v>0</v>
      </c>
      <c r="P53" s="28">
        <f t="shared" si="79"/>
        <v>0</v>
      </c>
      <c r="Q53" s="28">
        <f>+Q43</f>
        <v>700000</v>
      </c>
      <c r="R53" s="28">
        <f t="shared" si="79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80">+V43</f>
        <v>400000</v>
      </c>
      <c r="W53" s="28">
        <f t="shared" si="80"/>
        <v>400000</v>
      </c>
      <c r="X53" s="28">
        <f>+X43</f>
        <v>400000</v>
      </c>
      <c r="Y53" s="28">
        <f t="shared" si="80"/>
        <v>0</v>
      </c>
      <c r="Z53" s="28">
        <f t="shared" si="79"/>
        <v>0</v>
      </c>
      <c r="AA53" s="28">
        <f>+AA43</f>
        <v>0</v>
      </c>
      <c r="AB53" s="28">
        <f t="shared" si="79"/>
        <v>0</v>
      </c>
      <c r="AC53" s="28">
        <f t="shared" si="79"/>
        <v>0</v>
      </c>
      <c r="AD53" s="28">
        <f t="shared" si="79"/>
        <v>0</v>
      </c>
      <c r="AE53" s="28">
        <f>+AE43</f>
        <v>0</v>
      </c>
      <c r="AF53" s="28">
        <f t="shared" si="79"/>
        <v>0</v>
      </c>
      <c r="AG53" s="28">
        <f>+AG43</f>
        <v>400000</v>
      </c>
      <c r="AH53" s="28">
        <f t="shared" ref="AH53:AJ53" si="81">+AH43</f>
        <v>400000</v>
      </c>
      <c r="AI53" s="28">
        <f t="shared" si="81"/>
        <v>400000</v>
      </c>
      <c r="AJ53" s="28">
        <f t="shared" si="81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82">+AN43</f>
        <v>0</v>
      </c>
      <c r="AO53" s="28">
        <f t="shared" si="82"/>
        <v>0</v>
      </c>
      <c r="AP53" s="28">
        <f t="shared" si="82"/>
        <v>0</v>
      </c>
      <c r="AQ53" s="28">
        <f>+AQ43</f>
        <v>250000</v>
      </c>
      <c r="AR53" s="28">
        <f t="shared" si="79"/>
        <v>650000</v>
      </c>
      <c r="AS53" s="28">
        <f>+AS43</f>
        <v>250000</v>
      </c>
      <c r="AT53" s="28">
        <f t="shared" ref="AT53:AV53" si="83">+AT43</f>
        <v>1050000</v>
      </c>
      <c r="AU53" s="28">
        <f>+AU43</f>
        <v>1050000</v>
      </c>
      <c r="AV53" s="28">
        <f t="shared" si="83"/>
        <v>1050000</v>
      </c>
      <c r="AW53" s="28">
        <f>+AW43</f>
        <v>650000</v>
      </c>
      <c r="AX53" s="28">
        <f t="shared" ref="AX53:AZ53" si="84">+AX43</f>
        <v>450000</v>
      </c>
      <c r="AY53" s="28">
        <f t="shared" si="84"/>
        <v>450000</v>
      </c>
      <c r="AZ53" s="28">
        <f t="shared" si="84"/>
        <v>450000</v>
      </c>
      <c r="BA53" s="28">
        <f t="shared" si="79"/>
        <v>800000</v>
      </c>
    </row>
    <row r="54" spans="1:53" x14ac:dyDescent="0.25">
      <c r="A54" s="2"/>
      <c r="B54" s="2" t="s">
        <v>21</v>
      </c>
      <c r="C54" s="2"/>
      <c r="D54" s="28">
        <f t="shared" ref="D54:BA54" si="85">+D50</f>
        <v>0</v>
      </c>
      <c r="E54" s="28">
        <f t="shared" si="85"/>
        <v>0</v>
      </c>
      <c r="F54" s="28">
        <f t="shared" si="85"/>
        <v>0</v>
      </c>
      <c r="G54" s="28">
        <f t="shared" si="85"/>
        <v>0</v>
      </c>
      <c r="H54" s="28">
        <f t="shared" si="85"/>
        <v>0</v>
      </c>
      <c r="I54" s="28">
        <f t="shared" si="85"/>
        <v>0</v>
      </c>
      <c r="J54" s="28">
        <f t="shared" si="85"/>
        <v>0</v>
      </c>
      <c r="K54" s="28">
        <f t="shared" si="85"/>
        <v>0</v>
      </c>
      <c r="L54" s="28">
        <f t="shared" si="85"/>
        <v>0</v>
      </c>
      <c r="M54" s="28">
        <f t="shared" si="85"/>
        <v>0</v>
      </c>
      <c r="N54" s="28">
        <f t="shared" si="85"/>
        <v>0</v>
      </c>
      <c r="O54" s="28">
        <f t="shared" si="85"/>
        <v>0</v>
      </c>
      <c r="P54" s="28">
        <f t="shared" si="85"/>
        <v>0</v>
      </c>
      <c r="Q54" s="28">
        <f t="shared" si="85"/>
        <v>0</v>
      </c>
      <c r="R54" s="28">
        <f t="shared" si="85"/>
        <v>0</v>
      </c>
      <c r="S54" s="28">
        <f t="shared" si="85"/>
        <v>0</v>
      </c>
      <c r="T54" s="28">
        <f t="shared" si="85"/>
        <v>0</v>
      </c>
      <c r="U54" s="28">
        <f t="shared" si="85"/>
        <v>0</v>
      </c>
      <c r="V54" s="28">
        <f t="shared" si="85"/>
        <v>0</v>
      </c>
      <c r="W54" s="28">
        <f t="shared" si="85"/>
        <v>0</v>
      </c>
      <c r="X54" s="28">
        <f t="shared" si="85"/>
        <v>0</v>
      </c>
      <c r="Y54" s="28">
        <f t="shared" si="85"/>
        <v>0</v>
      </c>
      <c r="Z54" s="28">
        <f t="shared" si="85"/>
        <v>0</v>
      </c>
      <c r="AA54" s="28"/>
      <c r="AB54" s="28"/>
      <c r="AC54" s="28"/>
      <c r="AD54" s="28"/>
      <c r="AE54" s="28"/>
      <c r="AF54" s="28">
        <f t="shared" si="85"/>
        <v>0</v>
      </c>
      <c r="AG54" s="28"/>
      <c r="AH54" s="28"/>
      <c r="AI54" s="28"/>
      <c r="AJ54" s="28"/>
      <c r="AK54" s="28"/>
      <c r="AL54" s="28">
        <f t="shared" si="85"/>
        <v>0</v>
      </c>
      <c r="AM54" s="28"/>
      <c r="AN54" s="28"/>
      <c r="AO54" s="28"/>
      <c r="AP54" s="28"/>
      <c r="AQ54" s="28"/>
      <c r="AR54" s="28">
        <f t="shared" si="85"/>
        <v>0</v>
      </c>
      <c r="AS54" s="28"/>
      <c r="AT54" s="28"/>
      <c r="AU54" s="28"/>
      <c r="AV54" s="28"/>
      <c r="AW54" s="28"/>
      <c r="AX54" s="28">
        <f t="shared" si="85"/>
        <v>0</v>
      </c>
      <c r="AY54" s="28">
        <f t="shared" si="85"/>
        <v>0</v>
      </c>
      <c r="AZ54" s="28">
        <f t="shared" si="85"/>
        <v>0</v>
      </c>
      <c r="BA54" s="28">
        <f t="shared" si="85"/>
        <v>0</v>
      </c>
    </row>
    <row r="55" spans="1:5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86">SUM(E52:E54)</f>
        <v>906061.54</v>
      </c>
      <c r="F55" s="23">
        <f t="shared" si="86"/>
        <v>1241369.78</v>
      </c>
      <c r="G55" s="23">
        <f t="shared" si="86"/>
        <v>1097115.46</v>
      </c>
      <c r="H55" s="23">
        <f t="shared" si="86"/>
        <v>905296.79</v>
      </c>
      <c r="I55" s="23">
        <f>SUM(I52:I54)</f>
        <v>162976.59999999998</v>
      </c>
      <c r="J55" s="23">
        <f>SUM(J52:J54)</f>
        <v>896437.79</v>
      </c>
      <c r="K55" s="23">
        <f t="shared" si="86"/>
        <v>53357.510000000009</v>
      </c>
      <c r="L55" s="23">
        <f t="shared" si="86"/>
        <v>-260386.07</v>
      </c>
      <c r="M55" s="23">
        <f t="shared" si="86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87">SUM(P52:P54)</f>
        <v>140086.44999999995</v>
      </c>
      <c r="Q55" s="23">
        <f t="shared" si="87"/>
        <v>969363.81</v>
      </c>
      <c r="R55" s="23">
        <f t="shared" si="87"/>
        <v>966835.3600000001</v>
      </c>
      <c r="S55" s="23">
        <f t="shared" si="87"/>
        <v>864325.16</v>
      </c>
      <c r="T55" s="23">
        <f t="shared" si="86"/>
        <v>148008.10000000009</v>
      </c>
      <c r="U55" s="23">
        <f t="shared" si="86"/>
        <v>864325.16</v>
      </c>
      <c r="V55" s="23">
        <f t="shared" si="86"/>
        <v>586529.21</v>
      </c>
      <c r="W55" s="23">
        <f t="shared" si="86"/>
        <v>533432.76</v>
      </c>
      <c r="X55" s="23">
        <f t="shared" si="86"/>
        <v>486801.54000000004</v>
      </c>
      <c r="Y55" s="23">
        <f>SUM(Y52:Y54)</f>
        <v>148008.09999999995</v>
      </c>
      <c r="Z55" s="23">
        <f t="shared" si="86"/>
        <v>604981.26</v>
      </c>
      <c r="AA55" s="23">
        <f t="shared" si="86"/>
        <v>137170.25999999995</v>
      </c>
      <c r="AB55" s="23">
        <f t="shared" si="86"/>
        <v>138370.25999999995</v>
      </c>
      <c r="AC55" s="23">
        <f t="shared" si="86"/>
        <v>127150.14999999995</v>
      </c>
      <c r="AD55" s="23">
        <f>SUM(AD52:AD54)</f>
        <v>1026535.1399999999</v>
      </c>
      <c r="AE55" s="23">
        <f t="shared" si="86"/>
        <v>604981.25999999989</v>
      </c>
      <c r="AF55" s="23">
        <f t="shared" si="86"/>
        <v>162346.84399999981</v>
      </c>
      <c r="AG55" s="23">
        <f>SUM(AG52:AG54)</f>
        <v>584279.9439999999</v>
      </c>
      <c r="AH55" s="23">
        <f t="shared" si="86"/>
        <v>531001.40399999986</v>
      </c>
      <c r="AI55" s="23">
        <f t="shared" si="86"/>
        <v>470415.0039999999</v>
      </c>
      <c r="AJ55" s="23">
        <f t="shared" si="86"/>
        <v>355344.22399999993</v>
      </c>
      <c r="AK55" s="23">
        <f t="shared" si="86"/>
        <v>162346.84399999987</v>
      </c>
      <c r="AL55" s="23">
        <f t="shared" si="86"/>
        <v>434389.80399999965</v>
      </c>
      <c r="AM55" s="23">
        <f>SUM(AM52:AM54)</f>
        <v>171679.00399999981</v>
      </c>
      <c r="AN55" s="23">
        <f t="shared" ref="AN55:AP55" si="88">SUM(AN52:AN54)</f>
        <v>104648.56399999981</v>
      </c>
      <c r="AO55" s="23">
        <f t="shared" si="88"/>
        <v>88491.763999999806</v>
      </c>
      <c r="AP55" s="23">
        <f t="shared" si="88"/>
        <v>577518.04399999976</v>
      </c>
      <c r="AQ55" s="23">
        <f>SUM(AQ52:AQ54)</f>
        <v>434389.80399999977</v>
      </c>
      <c r="AR55" s="23">
        <f>SUM(AR52:AR54)</f>
        <v>807279.25899999985</v>
      </c>
      <c r="AS55" s="23">
        <f>SUM(AS52:AS54)</f>
        <v>420269.18399999978</v>
      </c>
      <c r="AT55" s="23">
        <f t="shared" ref="AT55:AW55" si="89">SUM(AT52:AT54)</f>
        <v>1304126.8739999998</v>
      </c>
      <c r="AU55" s="23">
        <f t="shared" si="89"/>
        <v>1282404.4014459997</v>
      </c>
      <c r="AV55" s="23">
        <f t="shared" si="89"/>
        <v>1096690.8509459998</v>
      </c>
      <c r="AW55" s="23">
        <f t="shared" si="89"/>
        <v>807279.25899999996</v>
      </c>
      <c r="AX55" s="23">
        <f t="shared" si="86"/>
        <v>201740.51399999973</v>
      </c>
      <c r="AY55" s="23">
        <f>SUM(AY52:AY54)</f>
        <v>392268.96899999981</v>
      </c>
      <c r="AZ55" s="23">
        <f>SUM(AZ52:AZ54)</f>
        <v>504118.22399999993</v>
      </c>
      <c r="BA55" s="23">
        <f>SUM(BA52:BA54)</f>
        <v>618090.54900000012</v>
      </c>
    </row>
    <row r="56" spans="1:53" ht="17.25" thickTop="1" x14ac:dyDescent="0.25"/>
    <row r="58" spans="1:53" x14ac:dyDescent="0.25">
      <c r="S58" s="31" t="s">
        <v>56</v>
      </c>
    </row>
    <row r="59" spans="1:53" x14ac:dyDescent="0.25">
      <c r="S59" s="31">
        <f>T59-N16</f>
        <v>-155108.20999999996</v>
      </c>
      <c r="V59" s="32"/>
    </row>
    <row r="60" spans="1:53" x14ac:dyDescent="0.25">
      <c r="S60" s="31">
        <f>T60-N17</f>
        <v>-745323.73</v>
      </c>
      <c r="V60" s="32"/>
    </row>
    <row r="61" spans="1:53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A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2015-08-21T10:12:32Z</dcterms:modified>
</cp:coreProperties>
</file>