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60" yWindow="90" windowWidth="23895" windowHeight="502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C17" i="1" l="1"/>
  <c r="BD41" i="1" l="1"/>
  <c r="AX16" i="1" l="1"/>
  <c r="BA42" i="1"/>
  <c r="AW17" i="1"/>
  <c r="AW16" i="1"/>
  <c r="AV17" i="1"/>
  <c r="AX28" i="1" l="1"/>
  <c r="AX17" i="1" l="1"/>
  <c r="BC41" i="1" l="1"/>
  <c r="AX41" i="1" s="1"/>
  <c r="BB42" i="1"/>
  <c r="AZ42" i="1"/>
  <c r="AX42" i="1" s="1"/>
  <c r="AX19" i="1"/>
  <c r="AX18" i="1"/>
  <c r="AX15" i="1"/>
  <c r="AX8" i="1"/>
  <c r="AX9" i="1"/>
  <c r="AX10" i="1"/>
  <c r="AX7" i="1"/>
  <c r="AR7" i="1"/>
  <c r="AW50" i="1"/>
  <c r="AV50" i="1"/>
  <c r="AU50" i="1"/>
  <c r="AT50" i="1"/>
  <c r="AS50" i="1"/>
  <c r="BC50" i="1"/>
  <c r="BB50" i="1"/>
  <c r="BA50" i="1"/>
  <c r="AZ50" i="1"/>
  <c r="AY50" i="1"/>
  <c r="BC21" i="1"/>
  <c r="BB21" i="1"/>
  <c r="BA21" i="1"/>
  <c r="AZ21" i="1"/>
  <c r="AY21" i="1"/>
  <c r="BC12" i="1"/>
  <c r="BB12" i="1"/>
  <c r="BB23" i="1" s="1"/>
  <c r="BA12" i="1"/>
  <c r="AZ12" i="1"/>
  <c r="AZ23" i="1" s="1"/>
  <c r="AY12" i="1"/>
  <c r="BA23" i="1" l="1"/>
  <c r="BC23" i="1"/>
  <c r="AY23" i="1"/>
  <c r="AL19" i="1" l="1"/>
  <c r="AL17" i="1"/>
  <c r="AL16" i="1"/>
  <c r="AP8" i="1"/>
  <c r="BF41" i="1" l="1"/>
  <c r="BE42" i="1" l="1"/>
  <c r="AU42" i="1" l="1"/>
  <c r="AR28" i="1"/>
  <c r="AW42" i="1"/>
  <c r="AT41" i="1"/>
  <c r="AR41" i="1" s="1"/>
  <c r="AR18" i="1"/>
  <c r="AR19" i="1"/>
  <c r="AR16" i="1"/>
  <c r="AR17" i="1"/>
  <c r="AR15" i="1"/>
  <c r="AS37" i="1"/>
  <c r="AW37" i="1"/>
  <c r="AV37" i="1"/>
  <c r="AU37" i="1"/>
  <c r="AT37" i="1"/>
  <c r="AT21" i="1"/>
  <c r="AU21" i="1"/>
  <c r="AV21" i="1"/>
  <c r="AW21" i="1"/>
  <c r="AS21" i="1"/>
  <c r="AR8" i="1"/>
  <c r="AR9" i="1"/>
  <c r="AR10" i="1"/>
  <c r="AR11" i="1"/>
  <c r="AT12" i="1"/>
  <c r="AU12" i="1"/>
  <c r="AV12" i="1"/>
  <c r="AW12" i="1"/>
  <c r="AS12" i="1"/>
  <c r="AS23" i="1" l="1"/>
  <c r="AR42" i="1"/>
  <c r="AU23" i="1"/>
  <c r="AR21" i="1"/>
  <c r="AV23" i="1"/>
  <c r="AW23" i="1"/>
  <c r="AT23" i="1"/>
  <c r="AL9" i="1" l="1"/>
  <c r="AL10" i="1"/>
  <c r="AQ41" i="1" l="1"/>
  <c r="AL15" i="1" l="1"/>
  <c r="AL28" i="1" l="1"/>
  <c r="AL8" i="1"/>
  <c r="AL7" i="1"/>
  <c r="AL12" i="1" l="1"/>
  <c r="AO42" i="1"/>
  <c r="AL42" i="1" s="1"/>
  <c r="AN41" i="1"/>
  <c r="AL41" i="1" s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G41" i="1"/>
  <c r="AF41" i="1" s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F42" i="1" s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F49" i="1" l="1"/>
  <c r="BE49" i="1"/>
  <c r="AX49" i="1"/>
  <c r="AR49" i="1"/>
  <c r="AF48" i="1"/>
  <c r="I48" i="1"/>
  <c r="D41" i="1"/>
  <c r="D28" i="1" l="1"/>
  <c r="D29" i="1"/>
  <c r="D27" i="1"/>
  <c r="D15" i="1"/>
  <c r="D21" i="1" s="1"/>
  <c r="BF21" i="1" l="1"/>
  <c r="BE21" i="1"/>
  <c r="BD21" i="1"/>
  <c r="AX21" i="1"/>
  <c r="Z21" i="1"/>
  <c r="Z23" i="1" s="1"/>
  <c r="I21" i="1"/>
  <c r="I23" i="1" s="1"/>
  <c r="H21" i="1"/>
  <c r="G21" i="1"/>
  <c r="F21" i="1"/>
  <c r="D42" i="1" l="1"/>
  <c r="BF34" i="1"/>
  <c r="BD34" i="1"/>
  <c r="BD37" i="1" s="1"/>
  <c r="BE34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F12" i="1"/>
  <c r="BF23" i="1" s="1"/>
  <c r="BE12" i="1"/>
  <c r="BD12" i="1"/>
  <c r="BD23" i="1" s="1"/>
  <c r="AX12" i="1"/>
  <c r="AX23" i="1" s="1"/>
  <c r="AR12" i="1"/>
  <c r="AL23" i="1"/>
  <c r="D9" i="1"/>
  <c r="D12" i="1" s="1"/>
  <c r="AR23" i="1" l="1"/>
  <c r="BE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BD46" i="1"/>
  <c r="BD50" i="1" s="1"/>
  <c r="AX54" i="1"/>
  <c r="V30" i="1" l="1"/>
  <c r="V52" i="1" s="1"/>
  <c r="P26" i="1"/>
  <c r="P30" i="1" s="1"/>
  <c r="BD54" i="1"/>
  <c r="BE46" i="1"/>
  <c r="BE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BE54" i="1"/>
  <c r="BF46" i="1"/>
  <c r="BF50" i="1" s="1"/>
  <c r="BF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G25" i="1" l="1"/>
  <c r="AG26" i="1" s="1"/>
  <c r="AG30" i="1" s="1"/>
  <c r="AF26" i="1"/>
  <c r="AF30" i="1" s="1"/>
  <c r="AL25" i="1" s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F43" i="1"/>
  <c r="AL40" i="1" s="1"/>
  <c r="AM40" i="1" s="1"/>
  <c r="AS25" i="1" l="1"/>
  <c r="AS26" i="1" s="1"/>
  <c r="AS30" i="1" s="1"/>
  <c r="AR26" i="1"/>
  <c r="AR30" i="1" s="1"/>
  <c r="AL43" i="1"/>
  <c r="AL53" i="1" s="1"/>
  <c r="AM43" i="1"/>
  <c r="AM53" i="1" s="1"/>
  <c r="AG43" i="1"/>
  <c r="AG53" i="1" s="1"/>
  <c r="AG55" i="1" s="1"/>
  <c r="AF53" i="1"/>
  <c r="AF55" i="1" s="1"/>
  <c r="AT25" i="1" l="1"/>
  <c r="AT26" i="1" s="1"/>
  <c r="AS52" i="1"/>
  <c r="AR52" i="1"/>
  <c r="AX25" i="1"/>
  <c r="AX26" i="1" s="1"/>
  <c r="AT30" i="1"/>
  <c r="AL55" i="1"/>
  <c r="AM55" i="1"/>
  <c r="AN40" i="1"/>
  <c r="AN43" i="1" s="1"/>
  <c r="AH40" i="1"/>
  <c r="AH43" i="1" s="1"/>
  <c r="AH53" i="1" s="1"/>
  <c r="AH55" i="1" s="1"/>
  <c r="AY25" i="1" l="1"/>
  <c r="AY26" i="1" s="1"/>
  <c r="AY30" i="1" s="1"/>
  <c r="AX30" i="1"/>
  <c r="BD25" i="1" s="1"/>
  <c r="BD26" i="1" s="1"/>
  <c r="BD30" i="1" s="1"/>
  <c r="BE25" i="1" s="1"/>
  <c r="BE26" i="1" s="1"/>
  <c r="BE30" i="1" s="1"/>
  <c r="AU25" i="1"/>
  <c r="AU26" i="1" s="1"/>
  <c r="AU30" i="1" s="1"/>
  <c r="AT52" i="1"/>
  <c r="AN53" i="1"/>
  <c r="AN55" i="1" s="1"/>
  <c r="AO40" i="1"/>
  <c r="AO43" i="1" s="1"/>
  <c r="AP40" i="1" s="1"/>
  <c r="AI40" i="1"/>
  <c r="AI43" i="1" s="1"/>
  <c r="AI53" i="1" s="1"/>
  <c r="AI55" i="1" s="1"/>
  <c r="AX52" i="1" l="1"/>
  <c r="AY52" i="1"/>
  <c r="AZ25" i="1"/>
  <c r="AZ26" i="1" s="1"/>
  <c r="AZ30" i="1" s="1"/>
  <c r="BD52" i="1"/>
  <c r="AU52" i="1"/>
  <c r="AV25" i="1"/>
  <c r="AV26" i="1" s="1"/>
  <c r="AV30" i="1" s="1"/>
  <c r="BE52" i="1"/>
  <c r="BF25" i="1"/>
  <c r="BF26" i="1" s="1"/>
  <c r="BF30" i="1" s="1"/>
  <c r="BF52" i="1" s="1"/>
  <c r="AO53" i="1"/>
  <c r="AO55" i="1" s="1"/>
  <c r="AP43" i="1"/>
  <c r="AJ40" i="1"/>
  <c r="AJ43" i="1" s="1"/>
  <c r="AK40" i="1" s="1"/>
  <c r="BA25" i="1" l="1"/>
  <c r="BA26" i="1" s="1"/>
  <c r="BA30" i="1" s="1"/>
  <c r="AZ52" i="1"/>
  <c r="AJ53" i="1"/>
  <c r="AJ55" i="1" s="1"/>
  <c r="AW25" i="1"/>
  <c r="AW26" i="1" s="1"/>
  <c r="AW30" i="1" s="1"/>
  <c r="AW52" i="1" s="1"/>
  <c r="AV52" i="1"/>
  <c r="AQ40" i="1"/>
  <c r="AP53" i="1"/>
  <c r="AP55" i="1" s="1"/>
  <c r="AK43" i="1"/>
  <c r="AK53" i="1" s="1"/>
  <c r="AK55" i="1" s="1"/>
  <c r="BB25" i="1" l="1"/>
  <c r="BB26" i="1" s="1"/>
  <c r="BB30" i="1" s="1"/>
  <c r="BA52" i="1"/>
  <c r="AQ43" i="1"/>
  <c r="AR40" i="1" s="1"/>
  <c r="AS40" i="1" s="1"/>
  <c r="AS43" i="1" s="1"/>
  <c r="BB52" i="1" l="1"/>
  <c r="BC25" i="1"/>
  <c r="BC26" i="1" s="1"/>
  <c r="BC30" i="1" s="1"/>
  <c r="BC52" i="1" s="1"/>
  <c r="AR43" i="1"/>
  <c r="AR53" i="1" s="1"/>
  <c r="AR55" i="1" s="1"/>
  <c r="AQ53" i="1"/>
  <c r="AQ55" i="1" s="1"/>
  <c r="AT40" i="1" l="1"/>
  <c r="AT43" i="1" s="1"/>
  <c r="AU40" i="1" s="1"/>
  <c r="AS53" i="1"/>
  <c r="AS55" i="1" s="1"/>
  <c r="AT53" i="1" l="1"/>
  <c r="AT55" i="1" s="1"/>
  <c r="AU43" i="1"/>
  <c r="AU53" i="1" l="1"/>
  <c r="AU55" i="1" s="1"/>
  <c r="AV40" i="1"/>
  <c r="AV43" i="1" s="1"/>
  <c r="AV53" i="1" l="1"/>
  <c r="AV55" i="1" s="1"/>
  <c r="AW40" i="1"/>
  <c r="AW43" i="1" s="1"/>
  <c r="AX40" i="1" l="1"/>
  <c r="AW53" i="1"/>
  <c r="AW55" i="1" s="1"/>
  <c r="AX43" i="1" l="1"/>
  <c r="AX53" i="1" s="1"/>
  <c r="AX55" i="1" s="1"/>
  <c r="AY40" i="1"/>
  <c r="AY43" i="1" s="1"/>
  <c r="BD40" i="1" l="1"/>
  <c r="BD43" i="1" s="1"/>
  <c r="BD53" i="1" s="1"/>
  <c r="BD55" i="1" s="1"/>
  <c r="AY53" i="1"/>
  <c r="AY55" i="1" s="1"/>
  <c r="AZ40" i="1"/>
  <c r="AZ43" i="1" s="1"/>
  <c r="BE40" i="1" l="1"/>
  <c r="BE43" i="1" s="1"/>
  <c r="BE53" i="1" s="1"/>
  <c r="BE55" i="1" s="1"/>
  <c r="AZ53" i="1"/>
  <c r="AZ55" i="1" s="1"/>
  <c r="BA40" i="1"/>
  <c r="BA43" i="1" s="1"/>
  <c r="BF40" i="1" l="1"/>
  <c r="BF43" i="1" s="1"/>
  <c r="BF53" i="1" s="1"/>
  <c r="BF55" i="1" s="1"/>
  <c r="BA53" i="1"/>
  <c r="BA55" i="1" s="1"/>
  <c r="BB40" i="1"/>
  <c r="BB43" i="1" s="1"/>
  <c r="BC40" i="1" l="1"/>
  <c r="BC43" i="1" s="1"/>
  <c r="BC53" i="1" s="1"/>
  <c r="BC55" i="1" s="1"/>
  <c r="BB53" i="1"/>
  <c r="BB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<sst xmlns="http://schemas.openxmlformats.org/spreadsheetml/2006/main" count="154" uniqueCount="58">
  <si>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</si>
  <si>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</si>
  <si>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</si>
  <si>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</si>
  <si>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</si>
  <si>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</si>
  <si>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</si>
  <si>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</si>
  <si>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</si>
  <si>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</si>
  <si>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</si>
  <si>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</si>
  <si>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</si>
  <si>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</si>
  <si>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</si>
  <si>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</si>
  <si>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</si>
  <si>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</si>
  <si>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</si>
  <si>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</si>
  <si>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</si>
  <si>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</si>
  <si>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</si>
  <si>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</si>
  <si>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</si>
  <si>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</si>
  <si>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</si>
  <si>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</si>
  <si>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</si>
  <si>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</si>
  <si>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</si>
  <si>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</si>
  <si>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</si>
  <si>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</si>
  <si>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</si>
  <si>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</si>
  <si>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</si>
  <si>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</si>
  <si>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</si>
  <si>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</si>
  <si>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</si>
  <si>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</si>
  <si>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</si>
  <si>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</si>
  <si>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</si>
  <si>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</si>
  <si>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</si>
  <si>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</si>
  <si>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</si>
  <si>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</si>
  <si>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</si>
  <si>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</si>
  <si>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</si>
  <si>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</si>
  <si>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</si>
  <si>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</si>
  <si>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</si>
  <si>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23 Sept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</si>
</sst>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76"/>
  <sheetViews>
    <sheetView tabSelected="1" workbookViewId="0">
      <pane xSplit="3" ySplit="1" topLeftCell="Z20" activePane="bottomRight" state="frozen"/>
      <selection pane="topRight" activeCell="D1" sqref="D1"/>
      <selection pane="bottomLeft" activeCell="A2" sqref="A2"/>
      <selection pane="bottomRight" activeCell="AY8" sqref="AY8:BC9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44" width="12.140625" style="12" customWidth="1"/>
    <col min="45" max="49" width="12.140625" style="12" hidden="1" customWidth="1"/>
    <col min="50" max="56" width="12.140625" style="12" customWidth="1"/>
    <col min="57" max="57" width="12.28515625" style="12" bestFit="1" customWidth="1"/>
    <col min="58" max="58" width="13.28515625" style="12" customWidth="1"/>
    <col min="59" max="59" width="14.42578125" style="13" customWidth="1"/>
  </cols>
  <sheetData>
    <row r="1" spans="1:58" x14ac:dyDescent="0.25">
      <c r="A1" s="1" t="s">
        <v>57</v>
      </c>
      <c r="B1" s="2"/>
      <c r="C1" s="2"/>
    </row>
    <row r="2" spans="1:58" x14ac:dyDescent="0.25">
      <c r="A2" s="1"/>
      <c r="B2" s="2"/>
      <c r="C2" s="2"/>
    </row>
    <row r="3" spans="1:58" ht="15" x14ac:dyDescent="0.25">
      <c r="A3" s="36" t="s">
        <v>0</v>
      </c>
      <c r="B3" s="37"/>
      <c r="C3" s="37"/>
      <c r="D3" s="44" t="s">
        <v>29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6"/>
    </row>
    <row r="4" spans="1:58" ht="15" x14ac:dyDescent="0.25">
      <c r="A4" s="38"/>
      <c r="B4" s="39"/>
      <c r="C4" s="40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5" t="s">
        <v>41</v>
      </c>
      <c r="AZ4" s="15" t="s">
        <v>42</v>
      </c>
      <c r="BA4" s="15" t="s">
        <v>43</v>
      </c>
      <c r="BB4" s="15" t="s">
        <v>44</v>
      </c>
      <c r="BC4" s="15" t="s">
        <v>55</v>
      </c>
      <c r="BD4" s="14" t="s">
        <v>39</v>
      </c>
      <c r="BE4" s="14" t="s">
        <v>40</v>
      </c>
      <c r="BF4" s="14" t="s">
        <v>28</v>
      </c>
    </row>
    <row r="5" spans="1:58" ht="15" x14ac:dyDescent="0.25">
      <c r="A5" s="41"/>
      <c r="B5" s="42"/>
      <c r="C5" s="43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7" t="s">
        <v>54</v>
      </c>
      <c r="AZ5" s="17" t="s">
        <v>54</v>
      </c>
      <c r="BA5" s="17" t="s">
        <v>54</v>
      </c>
      <c r="BB5" s="17" t="s">
        <v>54</v>
      </c>
      <c r="BC5" s="17" t="s">
        <v>54</v>
      </c>
      <c r="BD5" s="16" t="s">
        <v>54</v>
      </c>
      <c r="BE5" s="16" t="s">
        <v>54</v>
      </c>
      <c r="BF5" s="16" t="s">
        <v>54</v>
      </c>
    </row>
    <row r="6" spans="1:5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9"/>
      <c r="AZ6" s="19"/>
      <c r="BA6" s="19"/>
      <c r="BB6" s="19"/>
      <c r="BC6" s="19"/>
      <c r="BD6" s="18"/>
      <c r="BE6" s="18"/>
      <c r="BF6" s="18"/>
    </row>
    <row r="7" spans="1:5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1000000</v>
      </c>
      <c r="AS7" s="19"/>
      <c r="AT7" s="19">
        <v>1000000</v>
      </c>
      <c r="AU7" s="19"/>
      <c r="AV7" s="19">
        <v>0</v>
      </c>
      <c r="AW7" s="19">
        <v>0</v>
      </c>
      <c r="AX7" s="18">
        <f>SUM(AY7:BC7)</f>
        <v>500000</v>
      </c>
      <c r="AY7" s="19"/>
      <c r="AZ7" s="19"/>
      <c r="BA7" s="19">
        <v>500000</v>
      </c>
      <c r="BB7" s="19"/>
      <c r="BC7" s="19"/>
      <c r="BD7" s="18">
        <v>1500000</v>
      </c>
      <c r="BE7" s="18">
        <v>1500000</v>
      </c>
      <c r="BF7" s="18">
        <v>1000000</v>
      </c>
    </row>
    <row r="8" spans="1:5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3400</v>
      </c>
      <c r="AS8" s="19"/>
      <c r="AT8" s="19">
        <v>2400</v>
      </c>
      <c r="AU8" s="19">
        <v>1000</v>
      </c>
      <c r="AV8" s="19"/>
      <c r="AW8" s="19"/>
      <c r="AX8" s="18">
        <f t="shared" ref="AX8:AX10" si="2">SUM(AY8:BC8)</f>
        <v>0</v>
      </c>
      <c r="AY8" s="19"/>
      <c r="AZ8" s="19"/>
      <c r="BA8" s="19"/>
      <c r="BB8" s="19"/>
      <c r="BC8" s="19"/>
      <c r="BD8" s="18">
        <v>2000</v>
      </c>
      <c r="BE8" s="18">
        <v>2000</v>
      </c>
      <c r="BF8" s="18">
        <v>2000</v>
      </c>
    </row>
    <row r="9" spans="1:58" x14ac:dyDescent="0.25">
      <c r="A9" s="5"/>
      <c r="B9" s="4" t="s">
        <v>47</v>
      </c>
      <c r="C9" s="4"/>
      <c r="D9" s="18">
        <f t="shared" ref="D9:D11" si="3">SUM(E9:H9)</f>
        <v>0</v>
      </c>
      <c r="E9" s="19"/>
      <c r="F9" s="19">
        <v>0</v>
      </c>
      <c r="G9" s="19"/>
      <c r="H9" s="19"/>
      <c r="I9" s="18">
        <f t="shared" ref="I9:I11" si="4">SUM(J9:M9)</f>
        <v>0</v>
      </c>
      <c r="J9" s="19"/>
      <c r="K9" s="19"/>
      <c r="L9" s="19"/>
      <c r="M9" s="19"/>
      <c r="N9" s="18">
        <f t="shared" ref="N9" si="5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6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7">SUM(AM9:AQ9)</f>
        <v>0</v>
      </c>
      <c r="AM9" s="19"/>
      <c r="AN9" s="19"/>
      <c r="AO9" s="19"/>
      <c r="AP9" s="19"/>
      <c r="AQ9" s="19"/>
      <c r="AR9" s="18">
        <f t="shared" ref="AR9:AR11" si="8">SUM(AS9:AW9)</f>
        <v>0</v>
      </c>
      <c r="AS9" s="19"/>
      <c r="AT9" s="19"/>
      <c r="AU9" s="19"/>
      <c r="AV9" s="19"/>
      <c r="AW9" s="19"/>
      <c r="AX9" s="18">
        <f t="shared" si="2"/>
        <v>0</v>
      </c>
      <c r="AY9" s="19"/>
      <c r="AZ9" s="19"/>
      <c r="BA9" s="19"/>
      <c r="BB9" s="19"/>
      <c r="BC9" s="19"/>
      <c r="BD9" s="18"/>
      <c r="BE9" s="18"/>
      <c r="BF9" s="18"/>
    </row>
    <row r="10" spans="1:58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6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7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8"/>
        <v>0</v>
      </c>
      <c r="AS10" s="19"/>
      <c r="AT10" s="19"/>
      <c r="AU10" s="19"/>
      <c r="AV10" s="19"/>
      <c r="AW10" s="19"/>
      <c r="AX10" s="18">
        <f t="shared" si="2"/>
        <v>0</v>
      </c>
      <c r="AY10" s="19"/>
      <c r="AZ10" s="19"/>
      <c r="BA10" s="19"/>
      <c r="BB10" s="19"/>
      <c r="BC10" s="19"/>
      <c r="BD10" s="18"/>
      <c r="BE10" s="18"/>
      <c r="BF10" s="18"/>
    </row>
    <row r="11" spans="1:58" x14ac:dyDescent="0.25">
      <c r="A11" s="5"/>
      <c r="B11" s="4"/>
      <c r="C11" s="4"/>
      <c r="D11" s="18">
        <f t="shared" si="3"/>
        <v>0</v>
      </c>
      <c r="E11" s="19"/>
      <c r="F11" s="19"/>
      <c r="G11" s="19"/>
      <c r="H11" s="19"/>
      <c r="I11" s="18">
        <f t="shared" si="4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6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8"/>
        <v>0</v>
      </c>
      <c r="AS11" s="19"/>
      <c r="AT11" s="19"/>
      <c r="AU11" s="19"/>
      <c r="AV11" s="19"/>
      <c r="AW11" s="19"/>
      <c r="AX11" s="18"/>
      <c r="AY11" s="19"/>
      <c r="AZ11" s="19"/>
      <c r="BA11" s="19"/>
      <c r="BB11" s="19"/>
      <c r="BC11" s="19"/>
      <c r="BD11" s="18"/>
      <c r="BE11" s="18"/>
      <c r="BF11" s="18"/>
    </row>
    <row r="12" spans="1:58" ht="17.25" thickBot="1" x14ac:dyDescent="0.3">
      <c r="A12" s="5"/>
      <c r="B12" s="39" t="s">
        <v>3</v>
      </c>
      <c r="C12" s="40"/>
      <c r="D12" s="20">
        <f>SUM(D7:D11)</f>
        <v>515334</v>
      </c>
      <c r="E12" s="21">
        <f>SUM(E7:E11)</f>
        <v>2000</v>
      </c>
      <c r="F12" s="21">
        <f t="shared" ref="F12:BF12" si="9">SUM(F7:F11)</f>
        <v>512500</v>
      </c>
      <c r="G12" s="21">
        <f t="shared" si="9"/>
        <v>0</v>
      </c>
      <c r="H12" s="21">
        <f t="shared" si="9"/>
        <v>834</v>
      </c>
      <c r="I12" s="20">
        <f>SUM(I7:I11)</f>
        <v>1546.68</v>
      </c>
      <c r="J12" s="21">
        <f>SUM(J6:J11)</f>
        <v>1200</v>
      </c>
      <c r="K12" s="21">
        <f t="shared" ref="K12:M12" si="10">SUM(K6:K11)</f>
        <v>0</v>
      </c>
      <c r="L12" s="21">
        <f t="shared" si="10"/>
        <v>346.68</v>
      </c>
      <c r="M12" s="21">
        <f t="shared" si="10"/>
        <v>0</v>
      </c>
      <c r="N12" s="20">
        <f>SUM(N7:N11)</f>
        <v>1853285</v>
      </c>
      <c r="O12" s="21">
        <f>SUM(O6:O11)</f>
        <v>321385</v>
      </c>
      <c r="P12" s="21">
        <f t="shared" ref="P12:S12" si="11">SUM(P6:P11)</f>
        <v>31900</v>
      </c>
      <c r="Q12" s="21">
        <f t="shared" si="11"/>
        <v>1500000</v>
      </c>
      <c r="R12" s="21">
        <f t="shared" si="11"/>
        <v>0</v>
      </c>
      <c r="S12" s="21">
        <f t="shared" si="11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2">SUM(W7:W11)</f>
        <v>0</v>
      </c>
      <c r="X12" s="21">
        <f t="shared" si="12"/>
        <v>1000</v>
      </c>
      <c r="Y12" s="21">
        <f t="shared" si="12"/>
        <v>7982.05</v>
      </c>
      <c r="Z12" s="20">
        <f>SUM(Z7:Z11)</f>
        <v>1503140</v>
      </c>
      <c r="AA12" s="21">
        <f>SUM(AA7:AA11)</f>
        <v>0</v>
      </c>
      <c r="AB12" s="21">
        <f t="shared" ref="AB12:AE12" si="13">SUM(AB7:AB11)</f>
        <v>1200</v>
      </c>
      <c r="AC12" s="21">
        <f t="shared" si="13"/>
        <v>390</v>
      </c>
      <c r="AD12" s="21">
        <f t="shared" si="13"/>
        <v>1501550</v>
      </c>
      <c r="AE12" s="21">
        <f t="shared" si="13"/>
        <v>0</v>
      </c>
      <c r="AF12" s="20">
        <f>SUM(AF7:AF11)</f>
        <v>542.35</v>
      </c>
      <c r="AG12" s="21">
        <f>SUM(AG7:AG11)</f>
        <v>0</v>
      </c>
      <c r="AH12" s="21">
        <f t="shared" ref="AH12:AK12" si="14">SUM(AH7:AH11)</f>
        <v>0</v>
      </c>
      <c r="AI12" s="21">
        <f t="shared" si="14"/>
        <v>0</v>
      </c>
      <c r="AJ12" s="21">
        <f t="shared" si="14"/>
        <v>0</v>
      </c>
      <c r="AK12" s="21">
        <f t="shared" si="14"/>
        <v>542.35</v>
      </c>
      <c r="AL12" s="20">
        <f>SUM(AL7:AL11)</f>
        <v>1221360</v>
      </c>
      <c r="AM12" s="21">
        <f>SUM(AM7:AM11)</f>
        <v>20000</v>
      </c>
      <c r="AN12" s="21">
        <f t="shared" si="9"/>
        <v>0</v>
      </c>
      <c r="AO12" s="21">
        <f t="shared" si="9"/>
        <v>0</v>
      </c>
      <c r="AP12" s="21">
        <f t="shared" si="9"/>
        <v>1201360</v>
      </c>
      <c r="AQ12" s="21">
        <f t="shared" si="9"/>
        <v>0</v>
      </c>
      <c r="AR12" s="20">
        <f t="shared" si="9"/>
        <v>1003400</v>
      </c>
      <c r="AS12" s="21">
        <f>SUM(AS7:AS11)</f>
        <v>0</v>
      </c>
      <c r="AT12" s="21">
        <f t="shared" ref="AT12:AW12" si="15">SUM(AT7:AT11)</f>
        <v>1002400</v>
      </c>
      <c r="AU12" s="21">
        <f t="shared" si="15"/>
        <v>1000</v>
      </c>
      <c r="AV12" s="21">
        <f t="shared" si="15"/>
        <v>0</v>
      </c>
      <c r="AW12" s="21">
        <f t="shared" si="15"/>
        <v>0</v>
      </c>
      <c r="AX12" s="20">
        <f t="shared" si="9"/>
        <v>500000</v>
      </c>
      <c r="AY12" s="21">
        <f t="shared" si="9"/>
        <v>0</v>
      </c>
      <c r="AZ12" s="21">
        <f t="shared" si="9"/>
        <v>0</v>
      </c>
      <c r="BA12" s="21">
        <f t="shared" si="9"/>
        <v>500000</v>
      </c>
      <c r="BB12" s="21">
        <f t="shared" si="9"/>
        <v>0</v>
      </c>
      <c r="BC12" s="21">
        <f t="shared" si="9"/>
        <v>0</v>
      </c>
      <c r="BD12" s="20">
        <f t="shared" si="9"/>
        <v>1502000</v>
      </c>
      <c r="BE12" s="20">
        <f t="shared" si="9"/>
        <v>1502000</v>
      </c>
      <c r="BF12" s="20">
        <f t="shared" si="9"/>
        <v>1002000</v>
      </c>
    </row>
    <row r="13" spans="1:5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9"/>
      <c r="AZ13" s="19"/>
      <c r="BA13" s="19"/>
      <c r="BB13" s="19"/>
      <c r="BC13" s="19"/>
      <c r="BD13" s="18"/>
      <c r="BE13" s="18"/>
      <c r="BF13" s="18"/>
    </row>
    <row r="14" spans="1:5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9"/>
      <c r="AZ14" s="19"/>
      <c r="BA14" s="19"/>
      <c r="BB14" s="19"/>
      <c r="BC14" s="19"/>
      <c r="BD14" s="18"/>
      <c r="BE14" s="18"/>
      <c r="BF14" s="18"/>
    </row>
    <row r="15" spans="1:5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f t="shared" ref="AX15:AX19" si="16">SUM(AY15:BC15)</f>
        <v>0</v>
      </c>
      <c r="AY15" s="19"/>
      <c r="AZ15" s="19"/>
      <c r="BA15" s="19"/>
      <c r="BB15" s="19"/>
      <c r="BC15" s="19"/>
      <c r="BD15" s="18">
        <v>1940</v>
      </c>
      <c r="BE15" s="18">
        <v>1940</v>
      </c>
      <c r="BF15" s="18">
        <v>117115</v>
      </c>
    </row>
    <row r="16" spans="1:58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7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18">SUM(AS16:AW16)</f>
        <v>115774.08</v>
      </c>
      <c r="AS16" s="19">
        <v>10837.84</v>
      </c>
      <c r="AT16" s="19">
        <v>6624.2600000000011</v>
      </c>
      <c r="AU16" s="19">
        <v>0</v>
      </c>
      <c r="AV16" s="19">
        <v>8495.42</v>
      </c>
      <c r="AW16" s="19">
        <f>95360.06-5543.5</f>
        <v>89816.56</v>
      </c>
      <c r="AX16" s="18">
        <f>SUM(AY16:BC16)</f>
        <v>120930.34</v>
      </c>
      <c r="AY16" s="19">
        <v>12154.09</v>
      </c>
      <c r="AZ16" s="19"/>
      <c r="BA16" s="19">
        <v>8466.5099999999984</v>
      </c>
      <c r="BB16" s="19">
        <v>0</v>
      </c>
      <c r="BC16" s="19">
        <v>100309.73999999999</v>
      </c>
      <c r="BD16" s="18">
        <v>166056.11499999996</v>
      </c>
      <c r="BE16" s="18">
        <v>167056.11499999996</v>
      </c>
      <c r="BF16" s="18">
        <v>280366.91499999992</v>
      </c>
    </row>
    <row r="17" spans="1:58" x14ac:dyDescent="0.25">
      <c r="A17" s="3"/>
      <c r="B17" s="4" t="s">
        <v>52</v>
      </c>
      <c r="C17" s="4"/>
      <c r="D17" s="18">
        <f t="shared" ref="D17:D19" si="19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7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18"/>
        <v>361064.32</v>
      </c>
      <c r="AS17" s="19">
        <v>3282.78</v>
      </c>
      <c r="AT17" s="19">
        <v>109618.05</v>
      </c>
      <c r="AU17" s="19">
        <v>22094.58</v>
      </c>
      <c r="AV17" s="19">
        <f>177004.23-3000</f>
        <v>174004.23</v>
      </c>
      <c r="AW17" s="19">
        <f>53442.49-1377.81</f>
        <v>52064.68</v>
      </c>
      <c r="AX17" s="18">
        <f>SUM(AY17:BC17)</f>
        <v>1062370.4392969999</v>
      </c>
      <c r="AY17" s="19">
        <v>27723</v>
      </c>
      <c r="AZ17" s="19">
        <v>248754.67427200003</v>
      </c>
      <c r="BA17" s="19">
        <v>121825.96100000001</v>
      </c>
      <c r="BB17" s="19">
        <v>189261.51402499998</v>
      </c>
      <c r="BC17" s="19">
        <f>333865.99+140939.3</f>
        <v>474805.29</v>
      </c>
      <c r="BD17" s="18">
        <v>641475.42999999993</v>
      </c>
      <c r="BE17" s="18">
        <v>1219154.6299999999</v>
      </c>
      <c r="BF17" s="18">
        <v>488545.75999999995</v>
      </c>
    </row>
    <row r="18" spans="1:58" x14ac:dyDescent="0.25">
      <c r="A18" s="3"/>
      <c r="B18" s="4" t="s">
        <v>50</v>
      </c>
      <c r="C18" s="4"/>
      <c r="D18" s="18">
        <f t="shared" si="19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7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20">SUM(AM18:AQ18)</f>
        <v>0</v>
      </c>
      <c r="AM18" s="19"/>
      <c r="AN18" s="19"/>
      <c r="AO18" s="19"/>
      <c r="AP18" s="19"/>
      <c r="AQ18" s="19"/>
      <c r="AR18" s="18">
        <f t="shared" si="18"/>
        <v>0</v>
      </c>
      <c r="AS18" s="19"/>
      <c r="AT18" s="19"/>
      <c r="AU18" s="19"/>
      <c r="AV18" s="19"/>
      <c r="AW18" s="19"/>
      <c r="AX18" s="18">
        <f t="shared" si="16"/>
        <v>0</v>
      </c>
      <c r="AY18" s="19"/>
      <c r="AZ18" s="19"/>
      <c r="BA18" s="19"/>
      <c r="BB18" s="19"/>
      <c r="BC18" s="19"/>
      <c r="BD18" s="18"/>
      <c r="BE18" s="18"/>
      <c r="BF18" s="18"/>
    </row>
    <row r="19" spans="1:58" x14ac:dyDescent="0.25">
      <c r="A19" s="3"/>
      <c r="B19" s="4" t="s">
        <v>51</v>
      </c>
      <c r="C19" s="4"/>
      <c r="D19" s="18">
        <f t="shared" si="19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21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7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18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f t="shared" si="16"/>
        <v>912</v>
      </c>
      <c r="AY19" s="19"/>
      <c r="AZ19" s="19"/>
      <c r="BA19" s="19">
        <v>912</v>
      </c>
      <c r="BB19" s="19"/>
      <c r="BC19" s="19"/>
      <c r="BD19" s="18">
        <v>2000</v>
      </c>
      <c r="BE19" s="18">
        <v>2000</v>
      </c>
      <c r="BF19" s="18">
        <v>2000</v>
      </c>
    </row>
    <row r="20" spans="1:58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21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9"/>
      <c r="AZ20" s="19"/>
      <c r="BA20" s="19"/>
      <c r="BB20" s="19"/>
      <c r="BC20" s="19"/>
      <c r="BD20" s="18"/>
      <c r="BE20" s="18"/>
      <c r="BF20" s="18"/>
    </row>
    <row r="21" spans="1:58" ht="15.75" thickBot="1" x14ac:dyDescent="0.3">
      <c r="A21" s="3"/>
      <c r="B21" s="39" t="s">
        <v>5</v>
      </c>
      <c r="C21" s="40"/>
      <c r="D21" s="22">
        <f>SUM(D14:D19)</f>
        <v>627099.38</v>
      </c>
      <c r="E21" s="23">
        <f>SUM(E14:E19)</f>
        <v>113000.63</v>
      </c>
      <c r="F21" s="23">
        <f t="shared" ref="F21:BF21" si="22">SUM(F14:F19)</f>
        <v>177191.75999999998</v>
      </c>
      <c r="G21" s="23">
        <f t="shared" si="22"/>
        <v>144254.31999999998</v>
      </c>
      <c r="H21" s="23">
        <f t="shared" si="22"/>
        <v>192652.66999999998</v>
      </c>
      <c r="I21" s="22">
        <f t="shared" si="22"/>
        <v>743866.87000000011</v>
      </c>
      <c r="J21" s="23">
        <f>SUM(J14:J19)</f>
        <v>10059</v>
      </c>
      <c r="K21" s="23">
        <f t="shared" ref="K21:M21" si="23">SUM(K14:K19)</f>
        <v>343080.28</v>
      </c>
      <c r="L21" s="23">
        <f t="shared" si="23"/>
        <v>314090.26</v>
      </c>
      <c r="M21" s="23">
        <f t="shared" si="23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24">SUM(Q14:Q19)</f>
        <v>670722.6399999999</v>
      </c>
      <c r="R21" s="23">
        <f t="shared" si="24"/>
        <v>2528.4499999999998</v>
      </c>
      <c r="S21" s="23">
        <f t="shared" si="24"/>
        <v>102510.2</v>
      </c>
      <c r="T21" s="22">
        <f>SUM(T14:T19)</f>
        <v>727299.11</v>
      </c>
      <c r="U21" s="23">
        <f>SUM(U15:U19)</f>
        <v>0</v>
      </c>
      <c r="V21" s="23">
        <f t="shared" ref="V21:X21" si="25">SUM(V15:V19)</f>
        <v>279795.95</v>
      </c>
      <c r="W21" s="23">
        <f t="shared" si="25"/>
        <v>53096.45</v>
      </c>
      <c r="X21" s="23">
        <f t="shared" si="25"/>
        <v>47631.220000000008</v>
      </c>
      <c r="Y21" s="23">
        <f>SUM(Y15:Y19)</f>
        <v>346775.49000000005</v>
      </c>
      <c r="Z21" s="22">
        <f t="shared" si="22"/>
        <v>1046166.84</v>
      </c>
      <c r="AA21" s="23">
        <f>SUM(AA15:AA19)</f>
        <v>10837.84</v>
      </c>
      <c r="AB21" s="23">
        <f t="shared" ref="AB21:AE21" si="26">SUM(AB15:AB19)</f>
        <v>0</v>
      </c>
      <c r="AC21" s="23">
        <f t="shared" si="26"/>
        <v>11610.11</v>
      </c>
      <c r="AD21" s="23">
        <f t="shared" si="26"/>
        <v>602165.01</v>
      </c>
      <c r="AE21" s="23">
        <f t="shared" si="26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27">SUM(AH15:AH19)</f>
        <v>53278.539999999994</v>
      </c>
      <c r="AI21" s="23">
        <f t="shared" si="27"/>
        <v>60586.400000000001</v>
      </c>
      <c r="AJ21" s="23">
        <f t="shared" si="27"/>
        <v>115070.78</v>
      </c>
      <c r="AK21" s="23">
        <f t="shared" si="27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28">SUM(AO15:AO19)</f>
        <v>16156.8</v>
      </c>
      <c r="AP21" s="23">
        <f t="shared" si="28"/>
        <v>712333.72000000009</v>
      </c>
      <c r="AQ21" s="23">
        <f t="shared" si="28"/>
        <v>143128.24000000002</v>
      </c>
      <c r="AR21" s="22">
        <f>SUM(AR14:AR19)</f>
        <v>476974.9</v>
      </c>
      <c r="AS21" s="23">
        <f>SUM(AS15:AS19)</f>
        <v>14120.62</v>
      </c>
      <c r="AT21" s="23">
        <f t="shared" ref="AT21:AW21" si="29">SUM(AT15:AT19)</f>
        <v>116242.31</v>
      </c>
      <c r="AU21" s="23">
        <f t="shared" si="29"/>
        <v>22094.58</v>
      </c>
      <c r="AV21" s="23">
        <f t="shared" si="29"/>
        <v>182636.15000000002</v>
      </c>
      <c r="AW21" s="23">
        <f t="shared" si="29"/>
        <v>141881.24</v>
      </c>
      <c r="AX21" s="22">
        <f t="shared" si="22"/>
        <v>1184212.779297</v>
      </c>
      <c r="AY21" s="23">
        <f t="shared" ref="AY21:BC21" si="30">SUM(AY15:AY19)</f>
        <v>39877.089999999997</v>
      </c>
      <c r="AZ21" s="23">
        <f t="shared" si="30"/>
        <v>248754.67427200003</v>
      </c>
      <c r="BA21" s="23">
        <f t="shared" si="30"/>
        <v>131204.47100000002</v>
      </c>
      <c r="BB21" s="23">
        <f t="shared" si="30"/>
        <v>189261.51402499998</v>
      </c>
      <c r="BC21" s="23">
        <f t="shared" si="30"/>
        <v>575115.03</v>
      </c>
      <c r="BD21" s="22">
        <f t="shared" si="22"/>
        <v>811471.54499999993</v>
      </c>
      <c r="BE21" s="22">
        <f t="shared" si="22"/>
        <v>1390150.7449999999</v>
      </c>
      <c r="BF21" s="22">
        <f t="shared" si="22"/>
        <v>888027.67499999981</v>
      </c>
    </row>
    <row r="22" spans="1:58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9"/>
      <c r="AZ22" s="19"/>
      <c r="BA22" s="19"/>
      <c r="BB22" s="19"/>
      <c r="BC22" s="19"/>
      <c r="BD22" s="18"/>
      <c r="BE22" s="18"/>
      <c r="BF22" s="18"/>
    </row>
    <row r="23" spans="1:58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31">+E12-E21</f>
        <v>-111000.63</v>
      </c>
      <c r="F23" s="25">
        <f t="shared" si="31"/>
        <v>335308.24</v>
      </c>
      <c r="G23" s="25">
        <f t="shared" si="31"/>
        <v>-144254.31999999998</v>
      </c>
      <c r="H23" s="25">
        <f t="shared" si="31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32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33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34">+W12-W21</f>
        <v>-53096.45</v>
      </c>
      <c r="X23" s="25">
        <f t="shared" si="34"/>
        <v>-46631.220000000008</v>
      </c>
      <c r="Y23" s="25">
        <f t="shared" si="34"/>
        <v>-338793.44000000006</v>
      </c>
      <c r="Z23" s="24">
        <f>+Z12-Z21</f>
        <v>456973.16000000003</v>
      </c>
      <c r="AA23" s="25">
        <f t="shared" ref="AA23:BF23" si="35">+AA12-AA21</f>
        <v>-10837.84</v>
      </c>
      <c r="AB23" s="25">
        <f t="shared" si="35"/>
        <v>1200</v>
      </c>
      <c r="AC23" s="25">
        <f t="shared" si="35"/>
        <v>-11220.11</v>
      </c>
      <c r="AD23" s="25">
        <f t="shared" si="35"/>
        <v>899384.99</v>
      </c>
      <c r="AE23" s="25">
        <f t="shared" si="35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36">+AH12-AH21</f>
        <v>-53278.539999999994</v>
      </c>
      <c r="AI23" s="25">
        <f t="shared" si="36"/>
        <v>-60586.400000000001</v>
      </c>
      <c r="AJ23" s="25">
        <f t="shared" si="36"/>
        <v>-115070.78</v>
      </c>
      <c r="AK23" s="25">
        <f t="shared" si="36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37">+AO12-AO21</f>
        <v>-16156.8</v>
      </c>
      <c r="AP23" s="25">
        <f t="shared" si="37"/>
        <v>489026.27999999991</v>
      </c>
      <c r="AQ23" s="25">
        <f t="shared" si="37"/>
        <v>-143128.24000000002</v>
      </c>
      <c r="AR23" s="24">
        <f t="shared" si="35"/>
        <v>526425.1</v>
      </c>
      <c r="AS23" s="25">
        <f>+AS12-AS21</f>
        <v>-14120.62</v>
      </c>
      <c r="AT23" s="25">
        <f t="shared" ref="AT23:AW23" si="38">+AT12-AT21</f>
        <v>886157.69</v>
      </c>
      <c r="AU23" s="25">
        <f t="shared" si="38"/>
        <v>-21094.58</v>
      </c>
      <c r="AV23" s="25">
        <f t="shared" si="38"/>
        <v>-182636.15000000002</v>
      </c>
      <c r="AW23" s="25">
        <f t="shared" si="38"/>
        <v>-141881.24</v>
      </c>
      <c r="AX23" s="24">
        <f>+AX12-AX21</f>
        <v>-684212.77929700003</v>
      </c>
      <c r="AY23" s="25">
        <f t="shared" ref="AY23:BC23" si="39">+AY12-AY21</f>
        <v>-39877.089999999997</v>
      </c>
      <c r="AZ23" s="25">
        <f t="shared" si="39"/>
        <v>-248754.67427200003</v>
      </c>
      <c r="BA23" s="25">
        <f t="shared" si="39"/>
        <v>368795.52899999998</v>
      </c>
      <c r="BB23" s="25">
        <f t="shared" si="39"/>
        <v>-189261.51402499998</v>
      </c>
      <c r="BC23" s="25">
        <f t="shared" si="39"/>
        <v>-575115.03</v>
      </c>
      <c r="BD23" s="24">
        <f>+BD12-BD21</f>
        <v>690528.45500000007</v>
      </c>
      <c r="BE23" s="24">
        <f t="shared" si="35"/>
        <v>111849.25500000012</v>
      </c>
      <c r="BF23" s="24">
        <f t="shared" si="35"/>
        <v>113972.32500000019</v>
      </c>
    </row>
    <row r="24" spans="1:58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9"/>
      <c r="AZ24" s="19"/>
      <c r="BA24" s="19"/>
      <c r="BB24" s="19"/>
      <c r="BC24" s="19"/>
      <c r="BD24" s="18"/>
      <c r="BE24" s="18"/>
      <c r="BF24" s="18"/>
    </row>
    <row r="25" spans="1:58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40">AN30</f>
        <v>104648.56399999981</v>
      </c>
      <c r="AP25" s="19">
        <f t="shared" si="40"/>
        <v>88491.763999999806</v>
      </c>
      <c r="AQ25" s="19">
        <f t="shared" si="40"/>
        <v>577518.04399999976</v>
      </c>
      <c r="AR25" s="18">
        <f t="shared" si="40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256426.87399999984</v>
      </c>
      <c r="AV25" s="19">
        <f>AU30</f>
        <v>235332.29399999982</v>
      </c>
      <c r="AW25" s="19">
        <f>AV30</f>
        <v>52696.143999999797</v>
      </c>
      <c r="AX25" s="18">
        <f>AR30</f>
        <v>310814.90399999975</v>
      </c>
      <c r="AY25" s="19">
        <f>AX25</f>
        <v>310814.90399999975</v>
      </c>
      <c r="AZ25" s="19">
        <f>AY30</f>
        <v>270937.81399999978</v>
      </c>
      <c r="BA25" s="19">
        <f>AZ30</f>
        <v>22183.139727999747</v>
      </c>
      <c r="BB25" s="19">
        <f>BA30</f>
        <v>790978.66872799979</v>
      </c>
      <c r="BC25" s="19">
        <f>BB30</f>
        <v>601717.15470299986</v>
      </c>
      <c r="BD25" s="18">
        <f>AX30</f>
        <v>276602.12470299972</v>
      </c>
      <c r="BE25" s="18">
        <f t="shared" ref="BE25:BF25" si="41">BD30</f>
        <v>367130.57970299979</v>
      </c>
      <c r="BF25" s="18">
        <f t="shared" si="41"/>
        <v>478979.83470299991</v>
      </c>
    </row>
    <row r="26" spans="1:58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42">SUM(E23:E25)</f>
        <v>906061.54</v>
      </c>
      <c r="F26" s="19">
        <f t="shared" si="42"/>
        <v>1241369.78</v>
      </c>
      <c r="G26" s="19">
        <f t="shared" si="42"/>
        <v>1097115.46</v>
      </c>
      <c r="H26" s="19">
        <f t="shared" si="42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43">SUM(L23:L25)</f>
        <v>-260386.07</v>
      </c>
      <c r="M26" s="19">
        <f t="shared" ref="M26:S26" si="44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44"/>
        <v>266835.36000000004</v>
      </c>
      <c r="S26" s="19">
        <f t="shared" si="44"/>
        <v>164325.16000000003</v>
      </c>
      <c r="T26" s="18">
        <f t="shared" ref="T26:AA26" si="45">SUM(T23:T25)</f>
        <v>-551991.89999999991</v>
      </c>
      <c r="U26" s="18">
        <f t="shared" si="45"/>
        <v>164325.16000000003</v>
      </c>
      <c r="V26" s="18">
        <f t="shared" si="45"/>
        <v>-113470.78999999998</v>
      </c>
      <c r="W26" s="18">
        <f t="shared" si="45"/>
        <v>133432.76</v>
      </c>
      <c r="X26" s="18">
        <f t="shared" si="45"/>
        <v>86801.540000000008</v>
      </c>
      <c r="Y26" s="18">
        <f t="shared" si="45"/>
        <v>-251991.90000000005</v>
      </c>
      <c r="Z26" s="18">
        <f>SUM(Z23:Z25)</f>
        <v>604981.26</v>
      </c>
      <c r="AA26" s="19">
        <f t="shared" si="45"/>
        <v>137170.25999999995</v>
      </c>
      <c r="AB26" s="19">
        <f t="shared" ref="AB26:AE26" si="46">SUM(AB23:AB25)</f>
        <v>138370.25999999995</v>
      </c>
      <c r="AC26" s="19">
        <f t="shared" si="46"/>
        <v>127150.14999999995</v>
      </c>
      <c r="AD26" s="19">
        <f>SUM(AD23:AD25)</f>
        <v>1026535.1399999999</v>
      </c>
      <c r="AE26" s="19">
        <f t="shared" si="46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47">SUM(AI23:AI25)</f>
        <v>70415.003999999899</v>
      </c>
      <c r="AJ26" s="19">
        <f t="shared" si="47"/>
        <v>-44655.7760000001</v>
      </c>
      <c r="AK26" s="19">
        <f t="shared" si="47"/>
        <v>-37653.156000000134</v>
      </c>
      <c r="AL26" s="18">
        <f t="shared" ref="AL26:AQ26" si="48">SUM(AL23:AL25)</f>
        <v>434389.80399999965</v>
      </c>
      <c r="AM26" s="19">
        <f>SUM(AM23:AM25)</f>
        <v>171679.00399999981</v>
      </c>
      <c r="AN26" s="19">
        <f t="shared" si="48"/>
        <v>104648.56399999981</v>
      </c>
      <c r="AO26" s="19">
        <f t="shared" si="48"/>
        <v>88491.763999999806</v>
      </c>
      <c r="AP26" s="19">
        <f t="shared" si="48"/>
        <v>577518.04399999976</v>
      </c>
      <c r="AQ26" s="19">
        <f t="shared" si="48"/>
        <v>434389.80399999977</v>
      </c>
      <c r="AR26" s="18">
        <f>SUM(AR23:AR25)</f>
        <v>710814.90399999975</v>
      </c>
      <c r="AS26" s="19">
        <f>SUM(AS23:AS25)</f>
        <v>170269.18399999978</v>
      </c>
      <c r="AT26" s="19">
        <f>SUM(AT23:AT25)</f>
        <v>1056426.8739999998</v>
      </c>
      <c r="AU26" s="19">
        <f t="shared" ref="AU26:AV26" si="49">SUM(AU23:AU25)</f>
        <v>235332.29399999982</v>
      </c>
      <c r="AV26" s="19">
        <f t="shared" si="49"/>
        <v>52696.143999999797</v>
      </c>
      <c r="AW26" s="19">
        <f>SUM(AW23:AW25)</f>
        <v>-89185.096000000194</v>
      </c>
      <c r="AX26" s="18">
        <f>SUM(AX23:AX25)</f>
        <v>-373397.87529700028</v>
      </c>
      <c r="AY26" s="19">
        <f>SUM(AY23:AY25)</f>
        <v>270937.81399999978</v>
      </c>
      <c r="AZ26" s="19">
        <f t="shared" ref="AZ26:BC26" si="50">SUM(AZ23:AZ25)</f>
        <v>22183.139727999747</v>
      </c>
      <c r="BA26" s="19">
        <f t="shared" si="50"/>
        <v>390978.66872799973</v>
      </c>
      <c r="BB26" s="19">
        <f t="shared" si="50"/>
        <v>601717.15470299986</v>
      </c>
      <c r="BC26" s="19">
        <f t="shared" si="50"/>
        <v>26602.124702999834</v>
      </c>
      <c r="BD26" s="18">
        <f>SUM(BD23:BD25)</f>
        <v>967130.57970299979</v>
      </c>
      <c r="BE26" s="18">
        <f t="shared" ref="BE26:BF26" si="51">SUM(BE23:BE25)</f>
        <v>478979.83470299991</v>
      </c>
      <c r="BF26" s="18">
        <f t="shared" si="51"/>
        <v>592952.1597030001</v>
      </c>
    </row>
    <row r="27" spans="1:58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</row>
    <row r="28" spans="1:58" x14ac:dyDescent="0.25">
      <c r="A28" s="5" t="s">
        <v>10</v>
      </c>
      <c r="B28" s="4"/>
      <c r="C28" s="4"/>
      <c r="D28" s="30">
        <f t="shared" ref="D28:D29" si="52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53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>
        <f>SUM(AY28:BC28)</f>
        <v>650000</v>
      </c>
      <c r="AY28" s="30"/>
      <c r="AZ28" s="30"/>
      <c r="BA28" s="30">
        <v>400000</v>
      </c>
      <c r="BB28" s="30"/>
      <c r="BC28" s="30">
        <v>250000</v>
      </c>
      <c r="BD28" s="30">
        <v>-600000</v>
      </c>
      <c r="BE28" s="30"/>
      <c r="BF28" s="30">
        <v>-250000</v>
      </c>
    </row>
    <row r="29" spans="1:58" x14ac:dyDescent="0.25">
      <c r="A29" s="5" t="s">
        <v>11</v>
      </c>
      <c r="B29" s="4"/>
      <c r="C29" s="4"/>
      <c r="D29" s="30">
        <f t="shared" si="52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54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53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</row>
    <row r="30" spans="1:58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F30" si="55">SUM(F26:F29)</f>
        <v>1241369.78</v>
      </c>
      <c r="G30" s="27">
        <f t="shared" ref="G30:M30" si="56">SUM(G26:G29)</f>
        <v>1097115.46</v>
      </c>
      <c r="H30" s="27">
        <f t="shared" si="56"/>
        <v>905296.79</v>
      </c>
      <c r="I30" s="26">
        <f t="shared" si="56"/>
        <v>162976.59999999998</v>
      </c>
      <c r="J30" s="27">
        <f t="shared" si="56"/>
        <v>396437.79000000004</v>
      </c>
      <c r="K30" s="27">
        <f t="shared" si="56"/>
        <v>53357.510000000009</v>
      </c>
      <c r="L30" s="27">
        <f t="shared" si="56"/>
        <v>239613.93</v>
      </c>
      <c r="M30" s="27">
        <f t="shared" si="56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57">SUM(Q26:Q29)</f>
        <v>269363.81000000006</v>
      </c>
      <c r="R30" s="27">
        <f t="shared" ref="R30" si="58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59">SUM(V26:V29)</f>
        <v>186529.21000000002</v>
      </c>
      <c r="W30" s="26">
        <f t="shared" si="59"/>
        <v>133432.76</v>
      </c>
      <c r="X30" s="26">
        <f t="shared" si="59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60">SUM(AB26:AB29)</f>
        <v>138370.25999999995</v>
      </c>
      <c r="AC30" s="27">
        <f t="shared" si="60"/>
        <v>127150.14999999995</v>
      </c>
      <c r="AD30" s="27">
        <f t="shared" si="60"/>
        <v>1026535.1399999999</v>
      </c>
      <c r="AE30" s="27">
        <f t="shared" si="60"/>
        <v>604981.25999999989</v>
      </c>
      <c r="AF30" s="26">
        <f>SUM(AF26:AF29)</f>
        <v>162346.84399999981</v>
      </c>
      <c r="AG30" s="33">
        <f t="shared" si="55"/>
        <v>184279.9439999999</v>
      </c>
      <c r="AH30" s="33">
        <f t="shared" si="55"/>
        <v>131001.40399999991</v>
      </c>
      <c r="AI30" s="33">
        <f t="shared" si="55"/>
        <v>70415.003999999899</v>
      </c>
      <c r="AJ30" s="33">
        <f t="shared" si="55"/>
        <v>155344.2239999999</v>
      </c>
      <c r="AK30" s="33">
        <f t="shared" si="55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55"/>
        <v>104648.56399999981</v>
      </c>
      <c r="AO30" s="27">
        <f t="shared" si="55"/>
        <v>88491.763999999806</v>
      </c>
      <c r="AP30" s="27">
        <f t="shared" si="55"/>
        <v>577518.04399999976</v>
      </c>
      <c r="AQ30" s="27">
        <f t="shared" si="55"/>
        <v>184389.80399999977</v>
      </c>
      <c r="AR30" s="26">
        <f t="shared" si="55"/>
        <v>310814.90399999975</v>
      </c>
      <c r="AS30" s="27">
        <f>SUM(AS26:AS29)</f>
        <v>170269.18399999978</v>
      </c>
      <c r="AT30" s="27">
        <f t="shared" ref="AT30:AW30" si="61">SUM(AT26:AT29)</f>
        <v>256426.87399999984</v>
      </c>
      <c r="AU30" s="27">
        <f t="shared" si="61"/>
        <v>235332.29399999982</v>
      </c>
      <c r="AV30" s="27">
        <f t="shared" si="61"/>
        <v>52696.143999999797</v>
      </c>
      <c r="AW30" s="27">
        <f t="shared" si="61"/>
        <v>310814.90399999981</v>
      </c>
      <c r="AX30" s="26">
        <f>SUM(AX26:AX29)</f>
        <v>276602.12470299972</v>
      </c>
      <c r="AY30" s="27">
        <f t="shared" si="55"/>
        <v>270937.81399999978</v>
      </c>
      <c r="AZ30" s="27">
        <f t="shared" si="55"/>
        <v>22183.139727999747</v>
      </c>
      <c r="BA30" s="27">
        <f t="shared" si="55"/>
        <v>790978.66872799979</v>
      </c>
      <c r="BB30" s="27">
        <f t="shared" si="55"/>
        <v>601717.15470299986</v>
      </c>
      <c r="BC30" s="27">
        <f t="shared" si="55"/>
        <v>276602.12470299983</v>
      </c>
      <c r="BD30" s="26">
        <f t="shared" si="55"/>
        <v>367130.57970299979</v>
      </c>
      <c r="BE30" s="26">
        <f t="shared" si="55"/>
        <v>478979.83470299991</v>
      </c>
      <c r="BF30" s="26">
        <f t="shared" si="55"/>
        <v>342952.1597030001</v>
      </c>
    </row>
    <row r="31" spans="1:58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9"/>
      <c r="AZ31" s="19"/>
      <c r="BA31" s="19"/>
      <c r="BB31" s="19"/>
      <c r="BC31" s="19"/>
      <c r="BD31" s="18"/>
      <c r="BE31" s="18"/>
      <c r="BF31" s="18"/>
    </row>
    <row r="32" spans="1:58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9"/>
      <c r="AZ32" s="19"/>
      <c r="BA32" s="19"/>
      <c r="BB32" s="19"/>
      <c r="BC32" s="19"/>
      <c r="BD32" s="18"/>
      <c r="BE32" s="18"/>
      <c r="BF32" s="18"/>
    </row>
    <row r="33" spans="1:5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9"/>
      <c r="AZ33" s="19"/>
      <c r="BA33" s="19"/>
      <c r="BB33" s="19"/>
      <c r="BC33" s="19"/>
      <c r="BD33" s="18"/>
      <c r="BE33" s="18"/>
      <c r="BF33" s="18"/>
    </row>
    <row r="34" spans="1:5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9"/>
      <c r="AZ34" s="19"/>
      <c r="BA34" s="19"/>
      <c r="BB34" s="19"/>
      <c r="BC34" s="19"/>
      <c r="BD34" s="18">
        <f>AX37</f>
        <v>0</v>
      </c>
      <c r="BE34" s="18">
        <f t="shared" ref="BE34:BF34" si="62">BD37</f>
        <v>0</v>
      </c>
      <c r="BF34" s="18">
        <f t="shared" si="62"/>
        <v>0</v>
      </c>
    </row>
    <row r="35" spans="1:5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9"/>
      <c r="AZ35" s="19"/>
      <c r="BA35" s="19"/>
      <c r="BB35" s="19"/>
      <c r="BC35" s="19"/>
      <c r="BD35" s="18"/>
      <c r="BE35" s="18"/>
      <c r="BF35" s="18"/>
    </row>
    <row r="36" spans="1:5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9"/>
      <c r="AZ36" s="19"/>
      <c r="BA36" s="19"/>
      <c r="BB36" s="19"/>
      <c r="BC36" s="19"/>
      <c r="BD36" s="18"/>
      <c r="BE36" s="18"/>
      <c r="BF36" s="18"/>
    </row>
    <row r="37" spans="1:5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63">SUM(AB32:AB36)</f>
        <v>0</v>
      </c>
      <c r="AC37" s="27">
        <f t="shared" si="63"/>
        <v>0</v>
      </c>
      <c r="AD37" s="27">
        <f t="shared" si="63"/>
        <v>0</v>
      </c>
      <c r="AE37" s="27">
        <f t="shared" si="63"/>
        <v>0</v>
      </c>
      <c r="AF37" s="26">
        <v>0</v>
      </c>
      <c r="AG37" s="27">
        <f t="shared" ref="AG37:AW37" si="64">SUM(AG32:AG36)</f>
        <v>0</v>
      </c>
      <c r="AH37" s="27">
        <f t="shared" si="64"/>
        <v>0</v>
      </c>
      <c r="AI37" s="27">
        <f t="shared" si="64"/>
        <v>0</v>
      </c>
      <c r="AJ37" s="27">
        <f t="shared" si="64"/>
        <v>0</v>
      </c>
      <c r="AK37" s="27">
        <f t="shared" si="64"/>
        <v>0</v>
      </c>
      <c r="AL37" s="26">
        <v>0</v>
      </c>
      <c r="AM37" s="27">
        <f>SUM(AM32:AM36)</f>
        <v>0</v>
      </c>
      <c r="AN37" s="27">
        <f t="shared" si="64"/>
        <v>0</v>
      </c>
      <c r="AO37" s="27">
        <f t="shared" si="64"/>
        <v>0</v>
      </c>
      <c r="AP37" s="27">
        <f t="shared" si="64"/>
        <v>0</v>
      </c>
      <c r="AQ37" s="27">
        <f t="shared" si="64"/>
        <v>0</v>
      </c>
      <c r="AR37" s="26">
        <v>0</v>
      </c>
      <c r="AS37" s="27">
        <f>SUM(AS32:AS36)</f>
        <v>0</v>
      </c>
      <c r="AT37" s="27">
        <f t="shared" si="64"/>
        <v>0</v>
      </c>
      <c r="AU37" s="27">
        <f t="shared" si="64"/>
        <v>0</v>
      </c>
      <c r="AV37" s="27">
        <f t="shared" si="64"/>
        <v>0</v>
      </c>
      <c r="AW37" s="27">
        <f t="shared" si="64"/>
        <v>0</v>
      </c>
      <c r="AX37" s="26">
        <v>0</v>
      </c>
      <c r="AY37" s="27"/>
      <c r="AZ37" s="27"/>
      <c r="BA37" s="27"/>
      <c r="BB37" s="27"/>
      <c r="BC37" s="27"/>
      <c r="BD37" s="26">
        <f>SUM(BD34:BD36)</f>
        <v>0</v>
      </c>
      <c r="BE37" s="26">
        <v>0</v>
      </c>
      <c r="BF37" s="26">
        <v>0</v>
      </c>
    </row>
    <row r="38" spans="1:5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9"/>
      <c r="AZ38" s="19"/>
      <c r="BA38" s="19"/>
      <c r="BB38" s="19"/>
      <c r="BC38" s="19"/>
      <c r="BD38" s="18"/>
      <c r="BE38" s="18"/>
      <c r="BF38" s="18"/>
    </row>
    <row r="39" spans="1:5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9"/>
      <c r="AZ39" s="19"/>
      <c r="BA39" s="19"/>
      <c r="BB39" s="19"/>
      <c r="BC39" s="19"/>
      <c r="BD39" s="18"/>
      <c r="BE39" s="18"/>
      <c r="BF39" s="18"/>
    </row>
    <row r="40" spans="1:5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65">F43</f>
        <v>0</v>
      </c>
      <c r="L40" s="30">
        <f t="shared" si="65"/>
        <v>0</v>
      </c>
      <c r="M40" s="30">
        <f t="shared" si="65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>AX40</f>
        <v>650000</v>
      </c>
      <c r="AZ40" s="30">
        <f>AY43</f>
        <v>650000</v>
      </c>
      <c r="BA40" s="30">
        <f>AZ43</f>
        <v>650000</v>
      </c>
      <c r="BB40" s="30">
        <f>BA43</f>
        <v>250000</v>
      </c>
      <c r="BC40" s="30">
        <f>BB43</f>
        <v>250000</v>
      </c>
      <c r="BD40" s="30">
        <f t="shared" ref="BD40" si="66">AX43</f>
        <v>0</v>
      </c>
      <c r="BE40" s="30">
        <f>BD43</f>
        <v>600000</v>
      </c>
      <c r="BF40" s="30">
        <f>BE43</f>
        <v>600000</v>
      </c>
    </row>
    <row r="41" spans="1:5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67">-K28</f>
        <v>0</v>
      </c>
      <c r="L41" s="30"/>
      <c r="M41" s="30">
        <f t="shared" si="67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>
        <f>SUM(AY41:BC41)</f>
        <v>-250000</v>
      </c>
      <c r="AY41" s="30"/>
      <c r="AZ41" s="30"/>
      <c r="BA41" s="30"/>
      <c r="BB41" s="30"/>
      <c r="BC41" s="30">
        <f>-BC28</f>
        <v>-250000</v>
      </c>
      <c r="BD41" s="30">
        <f>-BD28</f>
        <v>600000</v>
      </c>
      <c r="BE41" s="30"/>
      <c r="BF41" s="30">
        <f>-BF28</f>
        <v>250000</v>
      </c>
    </row>
    <row r="42" spans="1:5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SUM(AY42:BC42)</f>
        <v>-400000</v>
      </c>
      <c r="AY42" s="30"/>
      <c r="AZ42" s="30">
        <f>-AZ28</f>
        <v>0</v>
      </c>
      <c r="BA42" s="30">
        <f>-BA28</f>
        <v>-400000</v>
      </c>
      <c r="BB42" s="30">
        <f>-BB28</f>
        <v>0</v>
      </c>
      <c r="BC42" s="30"/>
      <c r="BD42" s="30"/>
      <c r="BE42" s="30">
        <f>-BE28</f>
        <v>0</v>
      </c>
      <c r="BF42" s="30"/>
    </row>
    <row r="43" spans="1:58" ht="15" x14ac:dyDescent="0.25">
      <c r="A43" s="7" t="s">
        <v>17</v>
      </c>
      <c r="B43" s="8"/>
      <c r="C43" s="8"/>
      <c r="D43" s="26">
        <f t="shared" ref="D43:AL43" si="68">SUM(D40:D42)</f>
        <v>0</v>
      </c>
      <c r="E43" s="27">
        <f>SUM(E40:E42)</f>
        <v>0</v>
      </c>
      <c r="F43" s="27">
        <f t="shared" si="68"/>
        <v>0</v>
      </c>
      <c r="G43" s="27">
        <f t="shared" si="68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69">SUM(K40:K42)</f>
        <v>0</v>
      </c>
      <c r="L43" s="27">
        <f>SUM(L40:L42)</f>
        <v>-500000</v>
      </c>
      <c r="M43" s="27">
        <f t="shared" si="69"/>
        <v>0</v>
      </c>
      <c r="N43" s="26">
        <f t="shared" si="68"/>
        <v>700000</v>
      </c>
      <c r="O43" s="27">
        <f>SUM(O40:O42)</f>
        <v>0</v>
      </c>
      <c r="P43" s="27">
        <f t="shared" si="68"/>
        <v>0</v>
      </c>
      <c r="Q43" s="27">
        <f>SUM(Q40:Q42)</f>
        <v>700000</v>
      </c>
      <c r="R43" s="27">
        <f t="shared" si="68"/>
        <v>700000</v>
      </c>
      <c r="S43" s="27">
        <f>SUM(S40:S42)</f>
        <v>700000</v>
      </c>
      <c r="T43" s="26">
        <f>SUM(T40:T42)</f>
        <v>0</v>
      </c>
      <c r="U43" s="27">
        <f t="shared" si="68"/>
        <v>700000</v>
      </c>
      <c r="V43" s="27">
        <f t="shared" si="68"/>
        <v>400000</v>
      </c>
      <c r="W43" s="27">
        <f>SUM(W40:W42)</f>
        <v>400000</v>
      </c>
      <c r="X43" s="27">
        <f t="shared" si="68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70">SUM(AB40:AB42)</f>
        <v>0</v>
      </c>
      <c r="AC43" s="27">
        <f t="shared" si="70"/>
        <v>0</v>
      </c>
      <c r="AD43" s="27">
        <f t="shared" si="70"/>
        <v>0</v>
      </c>
      <c r="AE43" s="27">
        <f t="shared" si="70"/>
        <v>0</v>
      </c>
      <c r="AF43" s="26">
        <f t="shared" si="68"/>
        <v>0</v>
      </c>
      <c r="AG43" s="27">
        <f>SUM(AG40:AG42)</f>
        <v>400000</v>
      </c>
      <c r="AH43" s="27">
        <f t="shared" ref="AH43:AK43" si="71">SUM(AH40:AH42)</f>
        <v>400000</v>
      </c>
      <c r="AI43" s="27">
        <f t="shared" si="71"/>
        <v>400000</v>
      </c>
      <c r="AJ43" s="27">
        <f t="shared" si="71"/>
        <v>200000</v>
      </c>
      <c r="AK43" s="27">
        <f t="shared" si="71"/>
        <v>0</v>
      </c>
      <c r="AL43" s="26">
        <f t="shared" si="68"/>
        <v>250000</v>
      </c>
      <c r="AM43" s="27">
        <f>SUM(AM40:AM42)</f>
        <v>0</v>
      </c>
      <c r="AN43" s="27">
        <f t="shared" ref="AN43:AP43" si="72">SUM(AN40:AN42)</f>
        <v>0</v>
      </c>
      <c r="AO43" s="27">
        <f t="shared" si="72"/>
        <v>0</v>
      </c>
      <c r="AP43" s="27">
        <f t="shared" si="72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73">SUM(AT40:AT42)</f>
        <v>1050000</v>
      </c>
      <c r="AU43" s="27">
        <f t="shared" si="73"/>
        <v>1050000</v>
      </c>
      <c r="AV43" s="27">
        <f t="shared" si="73"/>
        <v>1050000</v>
      </c>
      <c r="AW43" s="27">
        <f t="shared" si="73"/>
        <v>650000</v>
      </c>
      <c r="AX43" s="26">
        <f>SUM(AX40:AX42)</f>
        <v>0</v>
      </c>
      <c r="AY43" s="27">
        <f t="shared" ref="AY43:BC43" si="74">SUM(AY40:AY42)</f>
        <v>650000</v>
      </c>
      <c r="AZ43" s="27">
        <f t="shared" si="74"/>
        <v>650000</v>
      </c>
      <c r="BA43" s="27">
        <f t="shared" si="74"/>
        <v>250000</v>
      </c>
      <c r="BB43" s="27">
        <f t="shared" si="74"/>
        <v>250000</v>
      </c>
      <c r="BC43" s="27">
        <f t="shared" si="74"/>
        <v>0</v>
      </c>
      <c r="BD43" s="26">
        <f>SUM(BD40:BD42)</f>
        <v>600000</v>
      </c>
      <c r="BE43" s="26">
        <f>SUM(BE40:BE42)</f>
        <v>600000</v>
      </c>
      <c r="BF43" s="26">
        <f>SUM(BF40:BF42)</f>
        <v>850000</v>
      </c>
    </row>
    <row r="44" spans="1:5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9"/>
      <c r="AZ44" s="19"/>
      <c r="BA44" s="19"/>
      <c r="BB44" s="19"/>
      <c r="BC44" s="19"/>
      <c r="BD44" s="18"/>
      <c r="BE44" s="18"/>
      <c r="BF44" s="18"/>
    </row>
    <row r="45" spans="1:5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9"/>
      <c r="AZ45" s="19"/>
      <c r="BA45" s="19"/>
      <c r="BB45" s="19"/>
      <c r="BC45" s="19"/>
      <c r="BD45" s="18"/>
      <c r="BE45" s="18"/>
      <c r="BF45" s="18"/>
    </row>
    <row r="46" spans="1:5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/>
      <c r="AZ46" s="30"/>
      <c r="BA46" s="30"/>
      <c r="BB46" s="30"/>
      <c r="BC46" s="30"/>
      <c r="BD46" s="30">
        <f>AX50</f>
        <v>0</v>
      </c>
      <c r="BE46" s="30">
        <f t="shared" ref="BE46:BF46" si="75">BD50</f>
        <v>0</v>
      </c>
      <c r="BF46" s="30">
        <f t="shared" si="75"/>
        <v>0</v>
      </c>
    </row>
    <row r="47" spans="1:5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</row>
    <row r="48" spans="1:5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</row>
    <row r="49" spans="1:5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/>
      <c r="BA49" s="30"/>
      <c r="BB49" s="30"/>
      <c r="BC49" s="30"/>
      <c r="BD49" s="30"/>
      <c r="BE49" s="30">
        <f>-BE29</f>
        <v>0</v>
      </c>
      <c r="BF49" s="30">
        <f>-BF29</f>
        <v>0</v>
      </c>
    </row>
    <row r="50" spans="1:58" ht="15" x14ac:dyDescent="0.25">
      <c r="A50" s="7" t="s">
        <v>17</v>
      </c>
      <c r="B50" s="8"/>
      <c r="C50" s="8"/>
      <c r="D50" s="26">
        <f t="shared" ref="D50:BF50" si="76">SUM(D46:D49)</f>
        <v>0</v>
      </c>
      <c r="E50" s="27">
        <f t="shared" si="76"/>
        <v>0</v>
      </c>
      <c r="F50" s="27">
        <f t="shared" si="76"/>
        <v>0</v>
      </c>
      <c r="G50" s="27">
        <f t="shared" si="76"/>
        <v>0</v>
      </c>
      <c r="H50" s="27">
        <f t="shared" si="76"/>
        <v>0</v>
      </c>
      <c r="I50" s="26">
        <f t="shared" si="76"/>
        <v>0</v>
      </c>
      <c r="J50" s="27">
        <f>SUM(J46:J49)</f>
        <v>0</v>
      </c>
      <c r="K50" s="27">
        <f t="shared" si="76"/>
        <v>0</v>
      </c>
      <c r="L50" s="27">
        <f t="shared" si="76"/>
        <v>0</v>
      </c>
      <c r="M50" s="27">
        <f t="shared" si="76"/>
        <v>0</v>
      </c>
      <c r="N50" s="26">
        <f t="shared" si="76"/>
        <v>0</v>
      </c>
      <c r="O50" s="27">
        <f>SUM(O46:O49)</f>
        <v>0</v>
      </c>
      <c r="P50" s="27">
        <f t="shared" ref="P50:S50" si="77">SUM(P46:P49)</f>
        <v>0</v>
      </c>
      <c r="Q50" s="27">
        <f t="shared" si="77"/>
        <v>0</v>
      </c>
      <c r="R50" s="27">
        <f t="shared" si="77"/>
        <v>0</v>
      </c>
      <c r="S50" s="27">
        <f t="shared" si="77"/>
        <v>0</v>
      </c>
      <c r="T50" s="26">
        <f t="shared" si="76"/>
        <v>0</v>
      </c>
      <c r="U50" s="27"/>
      <c r="V50" s="27"/>
      <c r="W50" s="27"/>
      <c r="X50" s="27"/>
      <c r="Y50" s="27"/>
      <c r="Z50" s="26">
        <f t="shared" si="76"/>
        <v>0</v>
      </c>
      <c r="AA50" s="27"/>
      <c r="AB50" s="27"/>
      <c r="AC50" s="27"/>
      <c r="AD50" s="27"/>
      <c r="AE50" s="27"/>
      <c r="AF50" s="26">
        <f t="shared" si="76"/>
        <v>0</v>
      </c>
      <c r="AG50" s="27"/>
      <c r="AH50" s="27"/>
      <c r="AI50" s="27"/>
      <c r="AJ50" s="27"/>
      <c r="AK50" s="27"/>
      <c r="AL50" s="26">
        <f t="shared" si="76"/>
        <v>0</v>
      </c>
      <c r="AM50" s="27"/>
      <c r="AN50" s="27"/>
      <c r="AO50" s="27"/>
      <c r="AP50" s="27"/>
      <c r="AQ50" s="27"/>
      <c r="AR50" s="26">
        <f>SUM(AR46:AR49)</f>
        <v>0</v>
      </c>
      <c r="AS50" s="27">
        <f t="shared" ref="AS50:AW50" si="78">SUM(AS46:AS49)</f>
        <v>0</v>
      </c>
      <c r="AT50" s="27">
        <f t="shared" si="78"/>
        <v>0</v>
      </c>
      <c r="AU50" s="27">
        <f t="shared" si="78"/>
        <v>0</v>
      </c>
      <c r="AV50" s="27">
        <f t="shared" si="78"/>
        <v>0</v>
      </c>
      <c r="AW50" s="27">
        <f t="shared" si="78"/>
        <v>0</v>
      </c>
      <c r="AX50" s="26">
        <f t="shared" si="76"/>
        <v>0</v>
      </c>
      <c r="AY50" s="27">
        <f t="shared" si="76"/>
        <v>0</v>
      </c>
      <c r="AZ50" s="27">
        <f t="shared" si="76"/>
        <v>0</v>
      </c>
      <c r="BA50" s="27">
        <f t="shared" si="76"/>
        <v>0</v>
      </c>
      <c r="BB50" s="27">
        <f t="shared" si="76"/>
        <v>0</v>
      </c>
      <c r="BC50" s="27">
        <f t="shared" si="76"/>
        <v>0</v>
      </c>
      <c r="BD50" s="26">
        <f t="shared" si="76"/>
        <v>0</v>
      </c>
      <c r="BE50" s="26">
        <f t="shared" si="76"/>
        <v>0</v>
      </c>
      <c r="BF50" s="26">
        <f t="shared" si="76"/>
        <v>0</v>
      </c>
    </row>
    <row r="51" spans="1:5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</row>
    <row r="52" spans="1:58" x14ac:dyDescent="0.25">
      <c r="A52" s="2"/>
      <c r="B52" s="2" t="s">
        <v>25</v>
      </c>
      <c r="C52" s="2"/>
      <c r="D52" s="28">
        <f>+D30</f>
        <v>905296.79</v>
      </c>
      <c r="E52" s="28">
        <f t="shared" ref="E52:BF52" si="79">+E30</f>
        <v>906061.54</v>
      </c>
      <c r="F52" s="28">
        <f t="shared" si="79"/>
        <v>1241369.78</v>
      </c>
      <c r="G52" s="28">
        <f t="shared" si="79"/>
        <v>1097115.46</v>
      </c>
      <c r="H52" s="28">
        <f t="shared" si="79"/>
        <v>905296.79</v>
      </c>
      <c r="I52" s="28">
        <f>+I30</f>
        <v>162976.59999999998</v>
      </c>
      <c r="J52" s="28">
        <f>+J30</f>
        <v>396437.79000000004</v>
      </c>
      <c r="K52" s="28">
        <f t="shared" si="79"/>
        <v>53357.510000000009</v>
      </c>
      <c r="L52" s="28">
        <f t="shared" si="79"/>
        <v>239613.93</v>
      </c>
      <c r="M52" s="28">
        <f t="shared" si="79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80">+Q30</f>
        <v>269363.81000000006</v>
      </c>
      <c r="R52" s="28">
        <f t="shared" si="80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81">+W30</f>
        <v>133432.76</v>
      </c>
      <c r="X52" s="28">
        <f t="shared" si="81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82">+AC30</f>
        <v>127150.14999999995</v>
      </c>
      <c r="AD52" s="28">
        <f t="shared" si="82"/>
        <v>1026535.1399999999</v>
      </c>
      <c r="AE52" s="28">
        <f t="shared" si="82"/>
        <v>604981.25999999989</v>
      </c>
      <c r="AF52" s="28">
        <f t="shared" si="79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83">+AI30</f>
        <v>70415.003999999899</v>
      </c>
      <c r="AJ52" s="28">
        <f t="shared" si="83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84">+AO30</f>
        <v>88491.763999999806</v>
      </c>
      <c r="AP52" s="28">
        <f t="shared" si="84"/>
        <v>577518.04399999976</v>
      </c>
      <c r="AQ52" s="28">
        <f>+AQ30</f>
        <v>184389.80399999977</v>
      </c>
      <c r="AR52" s="28">
        <f>+AR30</f>
        <v>310814.90399999975</v>
      </c>
      <c r="AS52" s="28">
        <f>+AS30</f>
        <v>170269.18399999978</v>
      </c>
      <c r="AT52" s="28">
        <f t="shared" ref="AT52:AW52" si="85">+AT30</f>
        <v>256426.87399999984</v>
      </c>
      <c r="AU52" s="28">
        <f t="shared" si="85"/>
        <v>235332.29399999982</v>
      </c>
      <c r="AV52" s="28">
        <f t="shared" si="85"/>
        <v>52696.143999999797</v>
      </c>
      <c r="AW52" s="28">
        <f t="shared" si="85"/>
        <v>310814.90399999981</v>
      </c>
      <c r="AX52" s="28">
        <f>+AX30</f>
        <v>276602.12470299972</v>
      </c>
      <c r="AY52" s="28">
        <f>+AY30</f>
        <v>270937.81399999978</v>
      </c>
      <c r="AZ52" s="28">
        <f t="shared" ref="AZ52:BC52" si="86">+AZ30</f>
        <v>22183.139727999747</v>
      </c>
      <c r="BA52" s="28">
        <f t="shared" si="86"/>
        <v>790978.66872799979</v>
      </c>
      <c r="BB52" s="28">
        <f t="shared" si="86"/>
        <v>601717.15470299986</v>
      </c>
      <c r="BC52" s="28">
        <f t="shared" si="86"/>
        <v>276602.12470299983</v>
      </c>
      <c r="BD52" s="28">
        <f t="shared" si="79"/>
        <v>367130.57970299979</v>
      </c>
      <c r="BE52" s="28">
        <f t="shared" si="79"/>
        <v>478979.83470299991</v>
      </c>
      <c r="BF52" s="28">
        <f t="shared" si="79"/>
        <v>342952.1597030001</v>
      </c>
    </row>
    <row r="53" spans="1:58" x14ac:dyDescent="0.25">
      <c r="A53" s="2"/>
      <c r="B53" s="2" t="s">
        <v>26</v>
      </c>
      <c r="C53" s="2"/>
      <c r="D53" s="28">
        <f>+D43</f>
        <v>0</v>
      </c>
      <c r="E53" s="28">
        <f t="shared" ref="E53:BF53" si="87">+E43</f>
        <v>0</v>
      </c>
      <c r="F53" s="28">
        <f t="shared" si="87"/>
        <v>0</v>
      </c>
      <c r="G53" s="28">
        <f t="shared" si="87"/>
        <v>0</v>
      </c>
      <c r="H53" s="28">
        <f t="shared" si="87"/>
        <v>0</v>
      </c>
      <c r="I53" s="28">
        <f>+I43</f>
        <v>0</v>
      </c>
      <c r="J53" s="28">
        <f t="shared" si="87"/>
        <v>500000</v>
      </c>
      <c r="K53" s="28">
        <f t="shared" si="87"/>
        <v>0</v>
      </c>
      <c r="L53" s="28">
        <f t="shared" si="87"/>
        <v>-500000</v>
      </c>
      <c r="M53" s="28">
        <f>+M43</f>
        <v>0</v>
      </c>
      <c r="N53" s="28">
        <f t="shared" si="87"/>
        <v>700000</v>
      </c>
      <c r="O53" s="28">
        <f t="shared" si="87"/>
        <v>0</v>
      </c>
      <c r="P53" s="28">
        <f t="shared" si="87"/>
        <v>0</v>
      </c>
      <c r="Q53" s="28">
        <f>+Q43</f>
        <v>700000</v>
      </c>
      <c r="R53" s="28">
        <f t="shared" si="87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88">+V43</f>
        <v>400000</v>
      </c>
      <c r="W53" s="28">
        <f t="shared" si="88"/>
        <v>400000</v>
      </c>
      <c r="X53" s="28">
        <f>+X43</f>
        <v>400000</v>
      </c>
      <c r="Y53" s="28">
        <f t="shared" si="88"/>
        <v>0</v>
      </c>
      <c r="Z53" s="28">
        <f t="shared" si="87"/>
        <v>0</v>
      </c>
      <c r="AA53" s="28">
        <f>+AA43</f>
        <v>0</v>
      </c>
      <c r="AB53" s="28">
        <f t="shared" si="87"/>
        <v>0</v>
      </c>
      <c r="AC53" s="28">
        <f t="shared" si="87"/>
        <v>0</v>
      </c>
      <c r="AD53" s="28">
        <f t="shared" si="87"/>
        <v>0</v>
      </c>
      <c r="AE53" s="28">
        <f>+AE43</f>
        <v>0</v>
      </c>
      <c r="AF53" s="28">
        <f t="shared" si="87"/>
        <v>0</v>
      </c>
      <c r="AG53" s="28">
        <f>+AG43</f>
        <v>400000</v>
      </c>
      <c r="AH53" s="28">
        <f t="shared" ref="AH53:AJ53" si="89">+AH43</f>
        <v>400000</v>
      </c>
      <c r="AI53" s="28">
        <f t="shared" si="89"/>
        <v>400000</v>
      </c>
      <c r="AJ53" s="28">
        <f t="shared" si="89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90">+AN43</f>
        <v>0</v>
      </c>
      <c r="AO53" s="28">
        <f t="shared" si="90"/>
        <v>0</v>
      </c>
      <c r="AP53" s="28">
        <f t="shared" si="90"/>
        <v>0</v>
      </c>
      <c r="AQ53" s="28">
        <f>+AQ43</f>
        <v>250000</v>
      </c>
      <c r="AR53" s="28">
        <f t="shared" si="87"/>
        <v>650000</v>
      </c>
      <c r="AS53" s="28">
        <f>+AS43</f>
        <v>250000</v>
      </c>
      <c r="AT53" s="28">
        <f t="shared" ref="AT53:AV53" si="91">+AT43</f>
        <v>1050000</v>
      </c>
      <c r="AU53" s="28">
        <f>+AU43</f>
        <v>1050000</v>
      </c>
      <c r="AV53" s="28">
        <f t="shared" si="91"/>
        <v>1050000</v>
      </c>
      <c r="AW53" s="28">
        <f>+AW43</f>
        <v>650000</v>
      </c>
      <c r="AX53" s="28">
        <f t="shared" ref="AX53:BE53" si="92">+AX43</f>
        <v>0</v>
      </c>
      <c r="AY53" s="28">
        <f>+AY43</f>
        <v>650000</v>
      </c>
      <c r="AZ53" s="28">
        <f t="shared" ref="AZ53:BB53" si="93">+AZ43</f>
        <v>650000</v>
      </c>
      <c r="BA53" s="28">
        <f>+BA43</f>
        <v>250000</v>
      </c>
      <c r="BB53" s="28">
        <f t="shared" si="93"/>
        <v>250000</v>
      </c>
      <c r="BC53" s="28">
        <f>+BC43</f>
        <v>0</v>
      </c>
      <c r="BD53" s="28">
        <f t="shared" si="92"/>
        <v>600000</v>
      </c>
      <c r="BE53" s="28">
        <f t="shared" si="92"/>
        <v>600000</v>
      </c>
      <c r="BF53" s="28">
        <f t="shared" si="87"/>
        <v>850000</v>
      </c>
    </row>
    <row r="54" spans="1:58" x14ac:dyDescent="0.25">
      <c r="A54" s="2"/>
      <c r="B54" s="2" t="s">
        <v>21</v>
      </c>
      <c r="C54" s="2"/>
      <c r="D54" s="28">
        <f t="shared" ref="D54:BF54" si="94">+D50</f>
        <v>0</v>
      </c>
      <c r="E54" s="28">
        <f t="shared" si="94"/>
        <v>0</v>
      </c>
      <c r="F54" s="28">
        <f t="shared" si="94"/>
        <v>0</v>
      </c>
      <c r="G54" s="28">
        <f t="shared" si="94"/>
        <v>0</v>
      </c>
      <c r="H54" s="28">
        <f t="shared" si="94"/>
        <v>0</v>
      </c>
      <c r="I54" s="28">
        <f t="shared" si="94"/>
        <v>0</v>
      </c>
      <c r="J54" s="28">
        <f t="shared" si="94"/>
        <v>0</v>
      </c>
      <c r="K54" s="28">
        <f t="shared" si="94"/>
        <v>0</v>
      </c>
      <c r="L54" s="28">
        <f t="shared" si="94"/>
        <v>0</v>
      </c>
      <c r="M54" s="28">
        <f t="shared" si="94"/>
        <v>0</v>
      </c>
      <c r="N54" s="28">
        <f t="shared" si="94"/>
        <v>0</v>
      </c>
      <c r="O54" s="28">
        <f t="shared" si="94"/>
        <v>0</v>
      </c>
      <c r="P54" s="28">
        <f t="shared" si="94"/>
        <v>0</v>
      </c>
      <c r="Q54" s="28">
        <f t="shared" si="94"/>
        <v>0</v>
      </c>
      <c r="R54" s="28">
        <f t="shared" si="94"/>
        <v>0</v>
      </c>
      <c r="S54" s="28">
        <f t="shared" si="94"/>
        <v>0</v>
      </c>
      <c r="T54" s="28">
        <f t="shared" si="94"/>
        <v>0</v>
      </c>
      <c r="U54" s="28">
        <f t="shared" si="94"/>
        <v>0</v>
      </c>
      <c r="V54" s="28">
        <f t="shared" si="94"/>
        <v>0</v>
      </c>
      <c r="W54" s="28">
        <f t="shared" si="94"/>
        <v>0</v>
      </c>
      <c r="X54" s="28">
        <f t="shared" si="94"/>
        <v>0</v>
      </c>
      <c r="Y54" s="28">
        <f t="shared" si="94"/>
        <v>0</v>
      </c>
      <c r="Z54" s="28">
        <f t="shared" si="94"/>
        <v>0</v>
      </c>
      <c r="AA54" s="28"/>
      <c r="AB54" s="28"/>
      <c r="AC54" s="28"/>
      <c r="AD54" s="28"/>
      <c r="AE54" s="28"/>
      <c r="AF54" s="28">
        <f t="shared" si="94"/>
        <v>0</v>
      </c>
      <c r="AG54" s="28"/>
      <c r="AH54" s="28"/>
      <c r="AI54" s="28"/>
      <c r="AJ54" s="28"/>
      <c r="AK54" s="28"/>
      <c r="AL54" s="28">
        <f t="shared" si="94"/>
        <v>0</v>
      </c>
      <c r="AM54" s="28"/>
      <c r="AN54" s="28"/>
      <c r="AO54" s="28"/>
      <c r="AP54" s="28"/>
      <c r="AQ54" s="28"/>
      <c r="AR54" s="28">
        <f t="shared" si="94"/>
        <v>0</v>
      </c>
      <c r="AS54" s="28"/>
      <c r="AT54" s="28"/>
      <c r="AU54" s="28"/>
      <c r="AV54" s="28"/>
      <c r="AW54" s="28"/>
      <c r="AX54" s="28">
        <f t="shared" si="94"/>
        <v>0</v>
      </c>
      <c r="AY54" s="28"/>
      <c r="AZ54" s="28"/>
      <c r="BA54" s="28"/>
      <c r="BB54" s="28"/>
      <c r="BC54" s="28"/>
      <c r="BD54" s="28">
        <f t="shared" si="94"/>
        <v>0</v>
      </c>
      <c r="BE54" s="28">
        <f t="shared" si="94"/>
        <v>0</v>
      </c>
      <c r="BF54" s="28">
        <f t="shared" si="94"/>
        <v>0</v>
      </c>
    </row>
    <row r="55" spans="1:5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95">SUM(E52:E54)</f>
        <v>906061.54</v>
      </c>
      <c r="F55" s="23">
        <f t="shared" si="95"/>
        <v>1241369.78</v>
      </c>
      <c r="G55" s="23">
        <f t="shared" si="95"/>
        <v>1097115.46</v>
      </c>
      <c r="H55" s="23">
        <f t="shared" si="95"/>
        <v>905296.79</v>
      </c>
      <c r="I55" s="23">
        <f>SUM(I52:I54)</f>
        <v>162976.59999999998</v>
      </c>
      <c r="J55" s="23">
        <f>SUM(J52:J54)</f>
        <v>896437.79</v>
      </c>
      <c r="K55" s="23">
        <f t="shared" si="95"/>
        <v>53357.510000000009</v>
      </c>
      <c r="L55" s="23">
        <f t="shared" si="95"/>
        <v>-260386.07</v>
      </c>
      <c r="M55" s="23">
        <f t="shared" si="95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96">SUM(P52:P54)</f>
        <v>140086.44999999995</v>
      </c>
      <c r="Q55" s="23">
        <f t="shared" si="96"/>
        <v>969363.81</v>
      </c>
      <c r="R55" s="23">
        <f t="shared" si="96"/>
        <v>966835.3600000001</v>
      </c>
      <c r="S55" s="23">
        <f t="shared" si="96"/>
        <v>864325.16</v>
      </c>
      <c r="T55" s="23">
        <f t="shared" si="95"/>
        <v>148008.10000000009</v>
      </c>
      <c r="U55" s="23">
        <f t="shared" si="95"/>
        <v>864325.16</v>
      </c>
      <c r="V55" s="23">
        <f t="shared" si="95"/>
        <v>586529.21</v>
      </c>
      <c r="W55" s="23">
        <f t="shared" si="95"/>
        <v>533432.76</v>
      </c>
      <c r="X55" s="23">
        <f t="shared" si="95"/>
        <v>486801.54000000004</v>
      </c>
      <c r="Y55" s="23">
        <f>SUM(Y52:Y54)</f>
        <v>148008.09999999995</v>
      </c>
      <c r="Z55" s="23">
        <f t="shared" si="95"/>
        <v>604981.26</v>
      </c>
      <c r="AA55" s="23">
        <f t="shared" si="95"/>
        <v>137170.25999999995</v>
      </c>
      <c r="AB55" s="23">
        <f t="shared" si="95"/>
        <v>138370.25999999995</v>
      </c>
      <c r="AC55" s="23">
        <f t="shared" si="95"/>
        <v>127150.14999999995</v>
      </c>
      <c r="AD55" s="23">
        <f>SUM(AD52:AD54)</f>
        <v>1026535.1399999999</v>
      </c>
      <c r="AE55" s="23">
        <f t="shared" si="95"/>
        <v>604981.25999999989</v>
      </c>
      <c r="AF55" s="23">
        <f t="shared" si="95"/>
        <v>162346.84399999981</v>
      </c>
      <c r="AG55" s="23">
        <f>SUM(AG52:AG54)</f>
        <v>584279.9439999999</v>
      </c>
      <c r="AH55" s="23">
        <f t="shared" si="95"/>
        <v>531001.40399999986</v>
      </c>
      <c r="AI55" s="23">
        <f t="shared" si="95"/>
        <v>470415.0039999999</v>
      </c>
      <c r="AJ55" s="23">
        <f t="shared" si="95"/>
        <v>355344.22399999993</v>
      </c>
      <c r="AK55" s="23">
        <f t="shared" si="95"/>
        <v>162346.84399999987</v>
      </c>
      <c r="AL55" s="23">
        <f t="shared" si="95"/>
        <v>434389.80399999965</v>
      </c>
      <c r="AM55" s="23">
        <f>SUM(AM52:AM54)</f>
        <v>171679.00399999981</v>
      </c>
      <c r="AN55" s="23">
        <f t="shared" ref="AN55:AP55" si="97">SUM(AN52:AN54)</f>
        <v>104648.56399999981</v>
      </c>
      <c r="AO55" s="23">
        <f t="shared" si="97"/>
        <v>88491.763999999806</v>
      </c>
      <c r="AP55" s="23">
        <f t="shared" si="97"/>
        <v>577518.04399999976</v>
      </c>
      <c r="AQ55" s="23">
        <f>SUM(AQ52:AQ54)</f>
        <v>434389.80399999977</v>
      </c>
      <c r="AR55" s="23">
        <f>SUM(AR52:AR54)</f>
        <v>960814.90399999975</v>
      </c>
      <c r="AS55" s="23">
        <f>SUM(AS52:AS54)</f>
        <v>420269.18399999978</v>
      </c>
      <c r="AT55" s="23">
        <f t="shared" ref="AT55:AW55" si="98">SUM(AT52:AT54)</f>
        <v>1306426.8739999998</v>
      </c>
      <c r="AU55" s="23">
        <f t="shared" si="98"/>
        <v>1285332.2939999998</v>
      </c>
      <c r="AV55" s="23">
        <f t="shared" si="98"/>
        <v>1102696.1439999999</v>
      </c>
      <c r="AW55" s="23">
        <f t="shared" si="98"/>
        <v>960814.90399999986</v>
      </c>
      <c r="AX55" s="23">
        <f t="shared" si="95"/>
        <v>276602.12470299972</v>
      </c>
      <c r="AY55" s="23">
        <f>SUM(AY52:AY54)</f>
        <v>920937.81399999978</v>
      </c>
      <c r="AZ55" s="23">
        <f t="shared" ref="AZ55:BC55" si="99">SUM(AZ52:AZ54)</f>
        <v>672183.13972799969</v>
      </c>
      <c r="BA55" s="23">
        <f t="shared" si="99"/>
        <v>1040978.6687279998</v>
      </c>
      <c r="BB55" s="23">
        <f t="shared" si="99"/>
        <v>851717.15470299986</v>
      </c>
      <c r="BC55" s="23">
        <f t="shared" si="99"/>
        <v>276602.12470299983</v>
      </c>
      <c r="BD55" s="23">
        <f>SUM(BD52:BD54)</f>
        <v>967130.57970299979</v>
      </c>
      <c r="BE55" s="23">
        <f>SUM(BE52:BE54)</f>
        <v>1078979.8347029998</v>
      </c>
      <c r="BF55" s="23">
        <f>SUM(BF52:BF54)</f>
        <v>1192952.159703</v>
      </c>
    </row>
    <row r="56" spans="1:58" ht="17.25" thickTop="1" x14ac:dyDescent="0.25"/>
    <row r="58" spans="1:58" x14ac:dyDescent="0.25">
      <c r="S58" s="31" t="s">
        <v>56</v>
      </c>
    </row>
    <row r="59" spans="1:58" x14ac:dyDescent="0.25">
      <c r="S59" s="31">
        <f>T59-N16</f>
        <v>-155108.20999999996</v>
      </c>
      <c r="V59" s="32"/>
    </row>
    <row r="60" spans="1:58" x14ac:dyDescent="0.25">
      <c r="S60" s="31">
        <f>T60-N17</f>
        <v>-745323.73</v>
      </c>
      <c r="V60" s="32"/>
    </row>
    <row r="61" spans="1:58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F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2015-09-29T10:17:52Z</dcterms:modified>
</cp:coreProperties>
</file>