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45" windowWidth="19230" windowHeight="5940"/>
  </bookViews>
  <sheets>
    <sheet name="Segment PL" sheetId="1" r:id="rId1"/>
  </sheets>
  <definedNames>
    <definedName name="_xlnm.Print_Titles" localSheetId="0">'Segment PL'!$1:$7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89" i="1" l="1"/>
  <c r="E88" i="1"/>
  <c r="D85" i="1"/>
  <c r="C85" i="1"/>
  <c r="B85" i="1"/>
  <c r="D78" i="1"/>
  <c r="B78" i="1"/>
  <c r="E78" i="1" s="1"/>
  <c r="E77" i="1"/>
  <c r="D77" i="1"/>
  <c r="B77" i="1"/>
  <c r="D42" i="1"/>
  <c r="C42" i="1"/>
  <c r="B42" i="1"/>
  <c r="B23" i="1"/>
  <c r="C23" i="1"/>
  <c r="B5" i="1"/>
  <c r="B53" i="1"/>
  <c r="E23" i="1"/>
  <c r="D59" i="1" l="1"/>
  <c r="C59" i="1"/>
  <c r="E5" i="1" l="1"/>
  <c r="B59" i="1"/>
  <c r="B119" i="1" l="1"/>
  <c r="E12" i="1" l="1"/>
  <c r="E19" i="1"/>
  <c r="E17" i="1"/>
  <c r="E18" i="1"/>
  <c r="G102" i="1" l="1"/>
  <c r="G23" i="1"/>
  <c r="H23" i="1"/>
  <c r="G13" i="1"/>
  <c r="H13" i="1"/>
  <c r="E86" i="1"/>
  <c r="G104" i="1" l="1"/>
  <c r="G108" i="1" s="1"/>
  <c r="G112" i="1" s="1"/>
  <c r="H110" i="1"/>
  <c r="E110" i="1"/>
  <c r="E106" i="1"/>
  <c r="H102" i="1"/>
  <c r="H104" i="1" s="1"/>
  <c r="H108" i="1" s="1"/>
  <c r="E101" i="1"/>
  <c r="E100" i="1"/>
  <c r="E99" i="1"/>
  <c r="E98" i="1"/>
  <c r="E97" i="1"/>
  <c r="E96" i="1"/>
  <c r="E95" i="1"/>
  <c r="E94" i="1"/>
  <c r="E93" i="1"/>
  <c r="E92" i="1"/>
  <c r="E91" i="1"/>
  <c r="E90" i="1"/>
  <c r="E87" i="1"/>
  <c r="E85" i="1"/>
  <c r="E84" i="1"/>
  <c r="E79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8" i="1"/>
  <c r="E56" i="1"/>
  <c r="E55" i="1"/>
  <c r="E54" i="1"/>
  <c r="E52" i="1"/>
  <c r="E51" i="1"/>
  <c r="E50" i="1"/>
  <c r="E49" i="1"/>
  <c r="E47" i="1"/>
  <c r="E46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D23" i="1"/>
  <c r="E22" i="1"/>
  <c r="E21" i="1"/>
  <c r="E20" i="1"/>
  <c r="E16" i="1"/>
  <c r="D13" i="1"/>
  <c r="C13" i="1"/>
  <c r="B13" i="1"/>
  <c r="E9" i="1"/>
  <c r="D57" i="1" l="1"/>
  <c r="B57" i="1"/>
  <c r="H112" i="1"/>
  <c r="E13" i="1"/>
  <c r="C82" i="1" l="1"/>
  <c r="C45" i="1"/>
  <c r="C83" i="1"/>
  <c r="C80" i="1"/>
  <c r="C81" i="1"/>
  <c r="C53" i="1"/>
  <c r="C44" i="1"/>
  <c r="C48" i="1"/>
  <c r="B81" i="1"/>
  <c r="B44" i="1"/>
  <c r="B82" i="1"/>
  <c r="B45" i="1"/>
  <c r="B80" i="1"/>
  <c r="B83" i="1"/>
  <c r="B48" i="1"/>
  <c r="D83" i="1"/>
  <c r="D48" i="1"/>
  <c r="D80" i="1"/>
  <c r="D53" i="1"/>
  <c r="D44" i="1"/>
  <c r="D82" i="1"/>
  <c r="D45" i="1"/>
  <c r="D102" i="1" s="1"/>
  <c r="D81" i="1"/>
  <c r="E57" i="1"/>
  <c r="E80" i="1" l="1"/>
  <c r="D104" i="1"/>
  <c r="D108" i="1" s="1"/>
  <c r="D112" i="1" s="1"/>
  <c r="E81" i="1"/>
  <c r="E48" i="1"/>
  <c r="B102" i="1"/>
  <c r="B104" i="1" s="1"/>
  <c r="E82" i="1"/>
  <c r="E45" i="1"/>
  <c r="E53" i="1"/>
  <c r="E44" i="1"/>
  <c r="E59" i="1"/>
  <c r="E83" i="1"/>
  <c r="C102" i="1"/>
  <c r="C104" i="1" s="1"/>
  <c r="E42" i="1"/>
  <c r="B118" i="1" l="1"/>
  <c r="B120" i="1" s="1"/>
  <c r="E102" i="1"/>
  <c r="C108" i="1"/>
  <c r="C112" i="1" s="1"/>
  <c r="B108" i="1" l="1"/>
  <c r="E104" i="1"/>
  <c r="B112" i="1" l="1"/>
  <c r="E112" i="1" s="1"/>
  <c r="E108" i="1"/>
</calcChain>
</file>

<file path=xl/comments1.xml><?xml version="1.0" encoding="utf-8"?>
<comments xmlns="http://schemas.openxmlformats.org/spreadsheetml/2006/main">
  <authors>
    <author>Kim Chin Jit</author>
  </authors>
  <commentList>
    <comment ref="B61" authorId="0">
      <text>
        <r>
          <rPr>
            <b/>
            <sz val="9"/>
            <color indexed="81"/>
            <rFont val="Tahoma"/>
            <family val="2"/>
          </rPr>
          <t>Kim Chin Jit:</t>
        </r>
        <r>
          <rPr>
            <sz val="9"/>
            <color indexed="81"/>
            <rFont val="Tahoma"/>
            <family val="2"/>
          </rPr>
          <t xml:space="preserve">
Why not apportion?
</t>
        </r>
        <r>
          <rPr>
            <b/>
            <sz val="9"/>
            <color indexed="81"/>
            <rFont val="Tahoma"/>
            <family val="2"/>
          </rPr>
          <t xml:space="preserve">
Michelle :</t>
        </r>
        <r>
          <rPr>
            <sz val="9"/>
            <color indexed="81"/>
            <rFont val="Tahoma"/>
            <family val="2"/>
          </rPr>
          <t xml:space="preserve">
This is the brochure distribution fees (Penang Map, Food trail, and events brochure) paid to supplier for distribute brochures to hotelier, agents and tourist attraction places in penang. 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Kim Chin Jit:</t>
        </r>
        <r>
          <rPr>
            <sz val="9"/>
            <color indexed="81"/>
            <rFont val="Tahoma"/>
            <family val="2"/>
          </rPr>
          <t xml:space="preserve">
Why not apportion?
</t>
        </r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Done apportion.</t>
        </r>
      </text>
    </comment>
  </commentList>
</comments>
</file>

<file path=xl/sharedStrings.xml><?xml version="1.0" encoding="utf-8"?>
<sst xmlns="http://schemas.openxmlformats.org/spreadsheetml/2006/main" count="124" uniqueCount="121">
  <si>
    <t>PENANG GLOBAL TOURISM SDN BHD</t>
  </si>
  <si>
    <t>TRADING AND PROFIT &amp; LOSS ACCOUNT</t>
  </si>
  <si>
    <t>.</t>
  </si>
  <si>
    <t>Per UBS data</t>
  </si>
  <si>
    <t>Particular</t>
  </si>
  <si>
    <t>Not taxable supply</t>
  </si>
  <si>
    <t>Taxable supply</t>
  </si>
  <si>
    <t>30/9/2014</t>
  </si>
  <si>
    <t>31/12/2013</t>
  </si>
  <si>
    <t>Grant From State</t>
  </si>
  <si>
    <t>TIC</t>
  </si>
  <si>
    <t>Others</t>
  </si>
  <si>
    <t>Total</t>
  </si>
  <si>
    <t>Remarks</t>
  </si>
  <si>
    <t>RM</t>
  </si>
  <si>
    <t>SALES (TIC)</t>
  </si>
  <si>
    <t>COST OF GOODS SOLD</t>
  </si>
  <si>
    <t>PURCHASES</t>
  </si>
  <si>
    <t>GROSS PROFIT/(LOSS)</t>
  </si>
  <si>
    <t>OTHER INCOME</t>
  </si>
  <si>
    <t xml:space="preserve">FUND FROM STATE GOVT                    </t>
  </si>
  <si>
    <t xml:space="preserve">MISCELLANEOUS INCOME                    </t>
  </si>
  <si>
    <t>COMMISSION - GTF</t>
  </si>
  <si>
    <t>DIVIDEN RECEIVED</t>
  </si>
  <si>
    <t xml:space="preserve">EXPENSES                                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</si>
  <si>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</si>
  <si>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</si>
  <si>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</si>
  <si>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</si>
  <si>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</si>
  <si>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</si>
  <si>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</si>
  <si>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</si>
  <si>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</si>
  <si>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</si>
  <si>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</si>
  <si>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</si>
  <si>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</si>
  <si>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</si>
  <si>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</si>
  <si>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</si>
  <si>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</si>
  <si>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</si>
  <si>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</si>
  <si>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</si>
  <si>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</si>
  <si>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</si>
  <si>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</si>
  <si>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</si>
  <si>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</si>
  <si>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</si>
  <si>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</si>
  <si>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 xml:space="preserve">FIXED ASSET WRITTEN OFF                 </t>
  </si>
  <si>
    <t xml:space="preserve">ADVERTISEMENT - VACANCY                                                                             </t>
  </si>
  <si>
    <t xml:space="preserve">ADVERTISEMENT                           </t>
  </si>
  <si>
    <t xml:space="preserve">PRINTING OF PUBLICATION/BROCHURES       </t>
  </si>
  <si>
    <t xml:space="preserve">DVD DUPLICATION                         </t>
  </si>
  <si>
    <t xml:space="preserve">SOUVENIRS/GIFTS                         </t>
  </si>
  <si>
    <t xml:space="preserve">BANNER/STREAMERS &amp; ARTWORK              </t>
  </si>
  <si>
    <t xml:space="preserve">PROFESSIONAL FEE                        </t>
  </si>
  <si>
    <t xml:space="preserve">MEMBERSHIP FEE PAID                                                         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</si>
  <si>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</si>
  <si>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</si>
  <si>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</si>
  <si>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DESIGNING FEES       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</si>
  <si>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</si>
  <si>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</si>
  <si>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</si>
  <si>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PENANG CONVENTION EXHIBITION BUREAU     </t>
  </si>
  <si>
    <t xml:space="preserve">ONLINE ADVERTISTING &amp; PROMOTION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</si>
  <si>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</si>
  <si>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</si>
  <si>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</si>
  <si>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FACILITIES FOR TOURISM PRODUCT          </t>
  </si>
  <si>
    <t xml:space="preserve">PENANG INTERNATIONAL TRAVELLER'S SURVEY </t>
  </si>
  <si>
    <t xml:space="preserve">HOSTING OF EVENTS                       </t>
  </si>
  <si>
    <t xml:space="preserve">TOURISM PROMOTION (TRADE SHOW)          </t>
  </si>
  <si>
    <t xml:space="preserve">TOURISM TRAVELOGUE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</si>
  <si>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</si>
  <si>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</si>
  <si>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</si>
  <si>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</si>
  <si>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</si>
  <si>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</si>
  <si>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</si>
  <si>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LEGAL &amp; PROFESSIONAL FEE                </t>
  </si>
  <si>
    <t xml:space="preserve">LICENSE FEE - TIC                       </t>
  </si>
  <si>
    <t xml:space="preserve">STATE TOURISM - SPONSORSHIP             </t>
  </si>
  <si>
    <t xml:space="preserve">STATE TOURISM - ADVERTISEMENT COST      </t>
  </si>
  <si>
    <t xml:space="preserve">STATE TOURISM - VIDEO PRODUCTION        </t>
  </si>
  <si>
    <t xml:space="preserve">STATE TOURISM - PRINTING/BROCHURES      </t>
  </si>
  <si>
    <t xml:space="preserve">STATE TOURISM - TOURISM PROMOTION       </t>
  </si>
  <si>
    <t xml:space="preserve">STATE TOURISM - HOSTING OF EVENTS       </t>
  </si>
  <si>
    <t xml:space="preserve">STATE TOURISM - WELCOMING RECEPTION     </t>
  </si>
  <si>
    <t xml:space="preserve">STATE TOURISM - FAM TRIP                </t>
  </si>
  <si>
    <t xml:space="preserve">STATE TOURISM - ADVT (BILLBOARD)        </t>
  </si>
  <si>
    <t xml:space="preserve">STATE TOURISM - LUNCH/DINNER HOSTING    </t>
  </si>
  <si>
    <t xml:space="preserve">STATE TOURISM - SOUVENIRS/GIFT          </t>
  </si>
  <si>
    <t xml:space="preserve">STATE TOURISM - WEB HOSTING             </t>
  </si>
  <si>
    <t xml:space="preserve">STATE TOURISM - ALLOWANCES                                                                          </t>
  </si>
  <si>
    <t xml:space="preserve">NET PROFIT/(LOSS)                       </t>
  </si>
  <si>
    <t xml:space="preserve">TAXATION                                </t>
  </si>
  <si>
    <t xml:space="preserve">NET PROFIT/(LOSS) AFTER TAXATION        </t>
  </si>
  <si>
    <t xml:space="preserve">RETAINED PROFIT/(LOSS) B/F              </t>
  </si>
  <si>
    <t xml:space="preserve">RETAINED PROFIT/(LOSS) C/F              </t>
  </si>
  <si>
    <t>By Segment</t>
  </si>
  <si>
    <t>01/01/2014 - 30/11/2014</t>
  </si>
  <si>
    <t>30/11/2014</t>
  </si>
  <si>
    <t>1) Grant = Accounting Fee x ( Grant + dividend income)/(total revenue + other income)</t>
  </si>
  <si>
    <t>N/A
All State Exco Expenese handled by UPEN</t>
  </si>
  <si>
    <t>SPONSORSHIP</t>
  </si>
  <si>
    <t>COLLECTION - BOOTH RENTAL</t>
  </si>
  <si>
    <t>MEMBERSHIP FEE - PCET</t>
  </si>
  <si>
    <t>Total Input Tax Claimable</t>
  </si>
  <si>
    <t>Total Output Tax Paid</t>
  </si>
  <si>
    <t>2)TIC = Accounting Fee x ( TIC income / (total revenue + other income)</t>
  </si>
  <si>
    <t xml:space="preserve">Calculation : </t>
  </si>
  <si>
    <t>% By Revenue</t>
  </si>
  <si>
    <t>Net GST to Custom</t>
  </si>
  <si>
    <t>11 mths</t>
  </si>
  <si>
    <t>Figure changed due to exclude sponsorship &amp; membership fee collected, moved to 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</si>
</sst>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RM&quot;#,##0.00_);\(&quot;RM&quot;#,##0.00\)"/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2"/>
    <xf numFmtId="43" fontId="1" fillId="0" borderId="0" xfId="1" applyFont="1"/>
    <xf numFmtId="10" fontId="3" fillId="0" borderId="0" xfId="2" quotePrefix="1" applyNumberFormat="1" applyFont="1" applyFill="1" applyBorder="1" applyAlignment="1">
      <alignment vertical="center"/>
    </xf>
    <xf numFmtId="10" fontId="4" fillId="0" borderId="0" xfId="2" applyNumberFormat="1" applyFont="1" applyFill="1" applyBorder="1" applyAlignment="1">
      <alignment vertical="center"/>
    </xf>
    <xf numFmtId="14" fontId="3" fillId="0" borderId="0" xfId="1" quotePrefix="1" applyNumberFormat="1" applyFont="1" applyFill="1" applyBorder="1" applyAlignment="1">
      <alignment horizontal="center" vertical="center"/>
    </xf>
    <xf numFmtId="14" fontId="3" fillId="0" borderId="0" xfId="3" quotePrefix="1" applyNumberFormat="1" applyFont="1" applyFill="1" applyBorder="1" applyAlignment="1">
      <alignment horizontal="center" vertical="center"/>
    </xf>
    <xf numFmtId="43" fontId="3" fillId="0" borderId="0" xfId="3" quotePrefix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43" fontId="5" fillId="0" borderId="0" xfId="3" quotePrefix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vertical="center"/>
    </xf>
    <xf numFmtId="0" fontId="0" fillId="0" borderId="1" xfId="0" applyBorder="1"/>
    <xf numFmtId="43" fontId="6" fillId="0" borderId="1" xfId="1" applyFont="1" applyFill="1" applyBorder="1" applyAlignment="1">
      <alignment horizontal="right"/>
    </xf>
    <xf numFmtId="10" fontId="6" fillId="0" borderId="1" xfId="2" applyNumberFormat="1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  <xf numFmtId="43" fontId="6" fillId="0" borderId="1" xfId="3" applyFont="1" applyFill="1" applyBorder="1" applyAlignment="1">
      <alignment horizontal="right" vertical="center"/>
    </xf>
    <xf numFmtId="43" fontId="2" fillId="0" borderId="0" xfId="1" applyFont="1"/>
    <xf numFmtId="43" fontId="6" fillId="0" borderId="0" xfId="1" applyFont="1" applyFill="1" applyBorder="1"/>
    <xf numFmtId="43" fontId="6" fillId="0" borderId="0" xfId="3" applyFont="1" applyFill="1" applyBorder="1" applyAlignment="1">
      <alignment horizontal="right" vertical="center"/>
    </xf>
    <xf numFmtId="43" fontId="7" fillId="0" borderId="0" xfId="1" applyFont="1"/>
    <xf numFmtId="43" fontId="6" fillId="0" borderId="0" xfId="1" applyFont="1" applyFill="1" applyBorder="1" applyAlignment="1">
      <alignment horizontal="right"/>
    </xf>
    <xf numFmtId="43" fontId="6" fillId="0" borderId="0" xfId="2" applyNumberFormat="1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horizontal="right" vertical="center"/>
    </xf>
    <xf numFmtId="43" fontId="1" fillId="0" borderId="0" xfId="1" applyFont="1" applyFill="1"/>
    <xf numFmtId="43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/>
    <xf numFmtId="10" fontId="6" fillId="0" borderId="0" xfId="2" applyNumberFormat="1" applyFont="1" applyFill="1" applyBorder="1"/>
    <xf numFmtId="10" fontId="6" fillId="0" borderId="0" xfId="2" applyNumberFormat="1" applyFont="1" applyFill="1" applyBorder="1" applyAlignment="1">
      <alignment vertical="center" wrapText="1"/>
    </xf>
    <xf numFmtId="43" fontId="6" fillId="0" borderId="0" xfId="1" applyFont="1" applyFill="1" applyBorder="1" applyAlignment="1">
      <alignment vertical="center" wrapText="1"/>
    </xf>
    <xf numFmtId="43" fontId="0" fillId="0" borderId="0" xfId="0" applyNumberFormat="1"/>
    <xf numFmtId="0" fontId="8" fillId="0" borderId="0" xfId="2" applyFont="1"/>
    <xf numFmtId="0" fontId="9" fillId="0" borderId="0" xfId="0" applyFont="1"/>
    <xf numFmtId="10" fontId="4" fillId="0" borderId="0" xfId="2" applyNumberFormat="1" applyFont="1" applyFill="1" applyBorder="1"/>
    <xf numFmtId="10" fontId="4" fillId="0" borderId="1" xfId="2" applyNumberFormat="1" applyFont="1" applyFill="1" applyBorder="1" applyAlignment="1">
      <alignment vertical="center"/>
    </xf>
    <xf numFmtId="43" fontId="8" fillId="0" borderId="1" xfId="1" applyFont="1" applyBorder="1"/>
    <xf numFmtId="0" fontId="2" fillId="0" borderId="1" xfId="2" applyBorder="1"/>
    <xf numFmtId="43" fontId="6" fillId="0" borderId="0" xfId="1" applyFont="1"/>
    <xf numFmtId="43" fontId="8" fillId="0" borderId="0" xfId="1" applyFont="1"/>
    <xf numFmtId="43" fontId="6" fillId="0" borderId="2" xfId="1" applyFont="1" applyFill="1" applyBorder="1" applyAlignment="1">
      <alignment horizontal="right" vertical="center"/>
    </xf>
    <xf numFmtId="10" fontId="3" fillId="2" borderId="0" xfId="2" quotePrefix="1" applyNumberFormat="1" applyFont="1" applyFill="1" applyBorder="1" applyAlignment="1">
      <alignment horizontal="center" vertical="center"/>
    </xf>
    <xf numFmtId="43" fontId="6" fillId="0" borderId="1" xfId="1" applyFont="1" applyBorder="1"/>
    <xf numFmtId="43" fontId="10" fillId="0" borderId="0" xfId="1" applyFont="1"/>
    <xf numFmtId="43" fontId="6" fillId="0" borderId="0" xfId="1" applyFont="1" applyBorder="1"/>
    <xf numFmtId="43" fontId="6" fillId="0" borderId="2" xfId="1" applyFont="1" applyBorder="1"/>
    <xf numFmtId="0" fontId="10" fillId="0" borderId="0" xfId="0" applyFont="1"/>
    <xf numFmtId="43" fontId="0" fillId="0" borderId="0" xfId="1" applyFont="1"/>
    <xf numFmtId="43" fontId="4" fillId="0" borderId="0" xfId="1" applyFont="1" applyFill="1" applyBorder="1" applyAlignment="1">
      <alignment vertical="center"/>
    </xf>
    <xf numFmtId="43" fontId="9" fillId="0" borderId="0" xfId="1" applyFont="1"/>
    <xf numFmtId="43" fontId="4" fillId="0" borderId="0" xfId="1" applyFont="1" applyFill="1" applyBorder="1"/>
    <xf numFmtId="43" fontId="4" fillId="0" borderId="1" xfId="1" applyFont="1" applyFill="1" applyBorder="1" applyAlignment="1">
      <alignment vertical="center"/>
    </xf>
    <xf numFmtId="10" fontId="3" fillId="0" borderId="0" xfId="2" quotePrefix="1" applyNumberFormat="1" applyFont="1" applyFill="1" applyBorder="1" applyAlignment="1">
      <alignment horizontal="center" vertical="center"/>
    </xf>
    <xf numFmtId="0" fontId="11" fillId="0" borderId="0" xfId="0" applyFont="1"/>
    <xf numFmtId="43" fontId="3" fillId="0" borderId="0" xfId="1" quotePrefix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Alignment="1">
      <alignment horizontal="center"/>
    </xf>
    <xf numFmtId="43" fontId="9" fillId="0" borderId="0" xfId="0" applyNumberFormat="1" applyFont="1"/>
    <xf numFmtId="43" fontId="6" fillId="0" borderId="0" xfId="1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horizontal="center" vertical="center"/>
    </xf>
    <xf numFmtId="10" fontId="3" fillId="0" borderId="0" xfId="2" quotePrefix="1" applyNumberFormat="1" applyFont="1" applyFill="1" applyBorder="1" applyAlignment="1">
      <alignment horizontal="center" vertical="center"/>
    </xf>
    <xf numFmtId="43" fontId="3" fillId="2" borderId="0" xfId="1" quotePrefix="1" applyFont="1" applyFill="1" applyBorder="1" applyAlignment="1">
      <alignment horizontal="center" vertical="center"/>
    </xf>
    <xf numFmtId="10" fontId="3" fillId="3" borderId="0" xfId="2" quotePrefix="1" applyNumberFormat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left" vertical="top" wrapText="1"/>
    </xf>
    <xf numFmtId="7" fontId="0" fillId="4" borderId="0" xfId="0" applyNumberFormat="1" applyFill="1"/>
    <xf numFmtId="0" fontId="0" fillId="4" borderId="0" xfId="0" applyFill="1"/>
    <xf numFmtId="7" fontId="0" fillId="4" borderId="0" xfId="1" applyNumberFormat="1" applyFont="1" applyFill="1"/>
    <xf numFmtId="7" fontId="0" fillId="4" borderId="2" xfId="0" applyNumberFormat="1" applyFill="1" applyBorder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121"/>
  <sheetViews>
    <sheetView tabSelected="1" view="pageBreakPreview" zoomScaleNormal="100" zoomScaleSheetLayoutView="100" workbookViewId="0">
      <pane xSplit="1" ySplit="7" topLeftCell="B98" activePane="bottomRight" state="frozen"/>
      <selection pane="topRight" activeCell="B1" sqref="B1"/>
      <selection pane="bottomLeft" activeCell="A7" sqref="A7"/>
      <selection pane="bottomRight" activeCell="C121" sqref="C121"/>
    </sheetView>
  </sheetViews>
  <sheetFormatPr defaultRowHeight="15"/>
  <cols>
    <col min="1" max="1" width="42.5703125" customWidth="1"/>
    <col min="2" max="2" width="15" customWidth="1"/>
    <col min="3" max="3" width="15" style="48" customWidth="1"/>
    <col min="4" max="7" width="15" customWidth="1"/>
    <col min="8" max="8" width="16.28515625" style="2" customWidth="1"/>
    <col min="9" max="9" width="15.28515625" style="47" customWidth="1"/>
    <col min="10" max="10" width="15.7109375" customWidth="1"/>
    <col min="11" max="11" width="11.140625" style="2" customWidth="1"/>
    <col min="12" max="13" width="16.42578125" customWidth="1"/>
    <col min="14" max="14" width="17.5703125" customWidth="1"/>
  </cols>
  <sheetData>
    <row r="1" spans="1:11" ht="15.7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1" ht="15.7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</row>
    <row r="3" spans="1:11" ht="15.75">
      <c r="A3" s="63" t="s">
        <v>106</v>
      </c>
      <c r="B3" s="63"/>
      <c r="C3" s="63"/>
      <c r="D3" s="63"/>
      <c r="E3" s="63"/>
      <c r="F3" s="63"/>
      <c r="G3" s="63"/>
      <c r="H3" s="63"/>
      <c r="I3" s="63"/>
      <c r="J3" s="63"/>
    </row>
    <row r="4" spans="1:11" ht="15.75">
      <c r="A4" s="3" t="s">
        <v>2</v>
      </c>
      <c r="B4" s="65" t="s">
        <v>105</v>
      </c>
      <c r="C4" s="65"/>
      <c r="D4" s="65"/>
      <c r="E4" s="65"/>
      <c r="F4" s="65"/>
      <c r="G4" s="42"/>
      <c r="H4" s="64" t="s">
        <v>3</v>
      </c>
      <c r="I4" s="64"/>
      <c r="J4" s="64"/>
    </row>
    <row r="5" spans="1:11" s="56" customFormat="1" ht="15.75">
      <c r="A5" s="3" t="s">
        <v>117</v>
      </c>
      <c r="B5" s="53">
        <f>B23/(E9+E23)</f>
        <v>0.98529490818379994</v>
      </c>
      <c r="C5" s="53">
        <f>E9/(E23+E9)</f>
        <v>8.6116801003562216E-3</v>
      </c>
      <c r="D5" s="53">
        <f>D23/(E9+E23)</f>
        <v>6.0934117158438893E-3</v>
      </c>
      <c r="E5" s="53">
        <f>SUM(B5:D5)</f>
        <v>1</v>
      </c>
      <c r="F5" s="53"/>
      <c r="G5" s="53"/>
      <c r="H5" s="55"/>
      <c r="I5" s="55"/>
      <c r="J5" s="55"/>
      <c r="K5" s="26"/>
    </row>
    <row r="6" spans="1:11" ht="15.75">
      <c r="A6" s="4" t="s">
        <v>4</v>
      </c>
      <c r="B6" s="4" t="s">
        <v>5</v>
      </c>
      <c r="C6" s="49" t="s">
        <v>6</v>
      </c>
      <c r="D6" s="49"/>
      <c r="E6" s="4"/>
      <c r="F6" s="4"/>
      <c r="G6" s="5" t="s">
        <v>107</v>
      </c>
      <c r="H6" s="5" t="s">
        <v>7</v>
      </c>
      <c r="I6" s="6">
        <v>41820</v>
      </c>
      <c r="J6" s="7" t="s">
        <v>8</v>
      </c>
    </row>
    <row r="7" spans="1:11">
      <c r="A7" s="8"/>
      <c r="B7" s="9" t="s">
        <v>9</v>
      </c>
      <c r="C7" s="10" t="s">
        <v>10</v>
      </c>
      <c r="D7" s="9" t="s">
        <v>11</v>
      </c>
      <c r="E7" s="9" t="s">
        <v>12</v>
      </c>
      <c r="F7" s="9" t="s">
        <v>13</v>
      </c>
      <c r="G7" s="10" t="s">
        <v>14</v>
      </c>
      <c r="H7" s="10" t="s">
        <v>14</v>
      </c>
      <c r="I7" s="11" t="s">
        <v>14</v>
      </c>
      <c r="J7" s="11" t="s">
        <v>14</v>
      </c>
    </row>
    <row r="9" spans="1:11" ht="12.75" customHeight="1">
      <c r="A9" s="12" t="s">
        <v>15</v>
      </c>
      <c r="B9" s="13"/>
      <c r="C9" s="14">
        <v>51231.3</v>
      </c>
      <c r="D9" s="15"/>
      <c r="E9" s="16">
        <f>SUM(B9:D9)</f>
        <v>51231.3</v>
      </c>
      <c r="F9" s="16"/>
      <c r="G9" s="16">
        <v>51231.3</v>
      </c>
      <c r="H9" s="14">
        <v>42695.4</v>
      </c>
      <c r="I9" s="43">
        <v>29351.599999999999</v>
      </c>
      <c r="J9" s="17">
        <v>46437.5</v>
      </c>
    </row>
    <row r="10" spans="1:11" ht="12.75" customHeight="1">
      <c r="I10" s="44"/>
    </row>
    <row r="11" spans="1:11" ht="12.75" customHeight="1">
      <c r="A11" s="12" t="s">
        <v>16</v>
      </c>
      <c r="C11" s="24"/>
      <c r="D11" s="12"/>
      <c r="E11" s="12"/>
      <c r="F11" s="12"/>
      <c r="G11" s="12"/>
      <c r="H11" s="18"/>
      <c r="I11" s="39"/>
      <c r="J11" s="1"/>
    </row>
    <row r="12" spans="1:11" ht="12.75" customHeight="1">
      <c r="A12" s="12" t="s">
        <v>17</v>
      </c>
      <c r="B12" s="13"/>
      <c r="C12" s="16">
        <v>41873.050000000003</v>
      </c>
      <c r="D12" s="15"/>
      <c r="E12" s="16">
        <f>SUM(B12:D12)</f>
        <v>41873.050000000003</v>
      </c>
      <c r="F12" s="16"/>
      <c r="G12" s="16">
        <v>41873.050000000003</v>
      </c>
      <c r="H12" s="14">
        <v>34537.35</v>
      </c>
      <c r="I12" s="43">
        <v>21897.4</v>
      </c>
      <c r="J12" s="17">
        <v>33179.760000000002</v>
      </c>
    </row>
    <row r="13" spans="1:11" ht="12.75" customHeight="1">
      <c r="A13" s="12" t="s">
        <v>18</v>
      </c>
      <c r="B13" s="19">
        <f>B9-B12</f>
        <v>0</v>
      </c>
      <c r="C13" s="19">
        <f>C9-C12</f>
        <v>9358.25</v>
      </c>
      <c r="D13" s="19">
        <f t="shared" ref="D13" si="0">D9-D12</f>
        <v>0</v>
      </c>
      <c r="E13" s="19">
        <f>SUM(B13:D13)</f>
        <v>9358.25</v>
      </c>
      <c r="F13" s="19"/>
      <c r="G13" s="19">
        <f>G9-G12</f>
        <v>9358.25</v>
      </c>
      <c r="H13" s="19">
        <f>H9-H12</f>
        <v>8158.0500000000029</v>
      </c>
      <c r="I13" s="39">
        <v>7454.1999999999971</v>
      </c>
      <c r="J13" s="20">
        <v>13257.739999999998</v>
      </c>
    </row>
    <row r="14" spans="1:11" ht="12.75" customHeight="1">
      <c r="I14" s="44"/>
    </row>
    <row r="15" spans="1:11" ht="12.75" customHeight="1">
      <c r="A15" s="12" t="s">
        <v>19</v>
      </c>
      <c r="B15" s="12"/>
      <c r="C15" s="24"/>
      <c r="D15" s="12"/>
      <c r="E15" s="12"/>
      <c r="F15" s="12"/>
      <c r="G15" s="12"/>
      <c r="H15" s="21"/>
      <c r="I15" s="44"/>
      <c r="J15" s="2">
        <v>0</v>
      </c>
    </row>
    <row r="16" spans="1:11" ht="12.75" customHeight="1">
      <c r="A16" s="12" t="s">
        <v>20</v>
      </c>
      <c r="B16" s="22">
        <v>5861300</v>
      </c>
      <c r="C16" s="24"/>
      <c r="D16" s="12"/>
      <c r="E16" s="24">
        <f>SUM(B16:D16)</f>
        <v>5861300</v>
      </c>
      <c r="F16" s="23"/>
      <c r="G16" s="23">
        <v>5861300</v>
      </c>
      <c r="H16" s="22">
        <v>4000000</v>
      </c>
      <c r="I16" s="39">
        <v>2500000</v>
      </c>
      <c r="J16" s="20">
        <v>7420000</v>
      </c>
    </row>
    <row r="17" spans="1:11" ht="12.75" customHeight="1">
      <c r="A17" s="12" t="s">
        <v>110</v>
      </c>
      <c r="B17" s="22">
        <v>0</v>
      </c>
      <c r="C17" s="24"/>
      <c r="D17" s="22">
        <v>10000</v>
      </c>
      <c r="E17" s="24">
        <f t="shared" ref="E17:E18" si="1">SUM(B17:D17)</f>
        <v>10000</v>
      </c>
      <c r="F17" s="23"/>
      <c r="G17" s="23"/>
      <c r="H17" s="22"/>
      <c r="I17" s="39"/>
      <c r="J17" s="20"/>
    </row>
    <row r="18" spans="1:11" ht="12.75" customHeight="1">
      <c r="A18" s="12" t="s">
        <v>111</v>
      </c>
      <c r="B18" s="22">
        <v>0</v>
      </c>
      <c r="C18" s="24"/>
      <c r="D18" s="22">
        <v>18000</v>
      </c>
      <c r="E18" s="24">
        <f t="shared" si="1"/>
        <v>18000</v>
      </c>
      <c r="F18" s="23"/>
      <c r="G18" s="23"/>
      <c r="H18" s="22"/>
      <c r="I18" s="39"/>
      <c r="J18" s="20"/>
    </row>
    <row r="19" spans="1:11" ht="12.75" customHeight="1">
      <c r="A19" s="12" t="s">
        <v>112</v>
      </c>
      <c r="B19" s="22">
        <v>0</v>
      </c>
      <c r="C19" s="24"/>
      <c r="D19" s="22">
        <v>8250</v>
      </c>
      <c r="E19" s="24">
        <f>SUM(B19:D19)</f>
        <v>8250</v>
      </c>
      <c r="F19" s="23"/>
      <c r="G19" s="23"/>
      <c r="H19" s="22"/>
      <c r="I19" s="39"/>
      <c r="J19" s="20"/>
    </row>
    <row r="20" spans="1:11" ht="12.75" customHeight="1">
      <c r="A20" s="12" t="s">
        <v>21</v>
      </c>
      <c r="B20" s="24">
        <v>0</v>
      </c>
      <c r="C20" s="24"/>
      <c r="D20" s="12"/>
      <c r="E20" s="24">
        <f t="shared" ref="E20:E22" si="2">SUM(B20:D20)</f>
        <v>0</v>
      </c>
      <c r="F20" s="24"/>
      <c r="G20" s="24"/>
      <c r="H20" s="22">
        <v>0</v>
      </c>
      <c r="I20" s="45">
        <v>0</v>
      </c>
      <c r="J20" s="20">
        <v>470</v>
      </c>
      <c r="K20" s="18"/>
    </row>
    <row r="21" spans="1:11" ht="12.75" customHeight="1">
      <c r="A21" s="12" t="s">
        <v>22</v>
      </c>
      <c r="B21" s="24">
        <v>0</v>
      </c>
      <c r="C21" s="24"/>
      <c r="D21" s="12"/>
      <c r="E21" s="24">
        <f t="shared" si="2"/>
        <v>0</v>
      </c>
      <c r="F21" s="24"/>
      <c r="G21" s="24"/>
      <c r="H21" s="22">
        <v>0</v>
      </c>
      <c r="I21" s="39">
        <v>0</v>
      </c>
      <c r="J21" s="20">
        <v>0</v>
      </c>
      <c r="K21" s="18"/>
    </row>
    <row r="22" spans="1:11" ht="12.75" customHeight="1">
      <c r="A22" s="12" t="s">
        <v>23</v>
      </c>
      <c r="B22" s="14">
        <v>266.89999999999998</v>
      </c>
      <c r="C22" s="16"/>
      <c r="D22" s="14"/>
      <c r="E22" s="14">
        <f t="shared" si="2"/>
        <v>266.89999999999998</v>
      </c>
      <c r="F22" s="14"/>
      <c r="G22" s="14">
        <v>266.89999999999998</v>
      </c>
      <c r="H22" s="14">
        <v>227.49</v>
      </c>
      <c r="I22" s="43">
        <v>168.17</v>
      </c>
      <c r="J22" s="17">
        <v>4499.8100000000004</v>
      </c>
      <c r="K22" s="18"/>
    </row>
    <row r="23" spans="1:11" ht="12.75" customHeight="1">
      <c r="A23" s="1"/>
      <c r="B23" s="25">
        <f>SUM(B15:B22)</f>
        <v>5861566.9000000004</v>
      </c>
      <c r="C23" s="25">
        <f>SUM(C15:C22)</f>
        <v>0</v>
      </c>
      <c r="D23" s="25">
        <f>SUM(D15:D22)</f>
        <v>36250</v>
      </c>
      <c r="E23" s="25">
        <f>SUM(B23:D23)</f>
        <v>5897816.9000000004</v>
      </c>
      <c r="F23" s="25"/>
      <c r="G23" s="25">
        <f>SUM(G15:G22)</f>
        <v>5861566.9000000004</v>
      </c>
      <c r="H23" s="25">
        <f>SUM(H15:H22)</f>
        <v>4000227.49</v>
      </c>
      <c r="I23" s="39">
        <v>2500168.17</v>
      </c>
      <c r="J23" s="20">
        <v>7424969.8099999996</v>
      </c>
      <c r="K23" s="18"/>
    </row>
    <row r="24" spans="1:11" ht="12.75" customHeight="1">
      <c r="G24" s="32"/>
      <c r="I24" s="44"/>
    </row>
    <row r="25" spans="1:11" ht="12.75" customHeight="1">
      <c r="A25" s="4" t="s">
        <v>24</v>
      </c>
      <c r="B25" s="4"/>
      <c r="C25" s="49"/>
      <c r="D25" s="4"/>
      <c r="E25" s="4"/>
      <c r="F25" s="4"/>
      <c r="G25" s="4"/>
      <c r="H25" s="18"/>
      <c r="I25" s="39"/>
      <c r="J25" s="1"/>
    </row>
    <row r="26" spans="1:11" ht="12.75" customHeight="1">
      <c r="H26" s="26"/>
      <c r="I26" s="44"/>
    </row>
    <row r="27" spans="1:11" ht="12.75" customHeight="1">
      <c r="A27" s="12" t="s">
        <v>25</v>
      </c>
      <c r="B27" s="22">
        <v>827999.99</v>
      </c>
      <c r="C27" s="24"/>
      <c r="D27" s="12"/>
      <c r="E27" s="24">
        <f t="shared" ref="E27:E90" si="3">SUM(B27:D27)</f>
        <v>827999.99</v>
      </c>
      <c r="F27" s="31"/>
      <c r="G27" s="27">
        <v>827999.99</v>
      </c>
      <c r="H27" s="22">
        <v>672275.51</v>
      </c>
      <c r="I27" s="22">
        <v>408941.64</v>
      </c>
      <c r="J27" s="20">
        <v>743709.61</v>
      </c>
    </row>
    <row r="28" spans="1:11" ht="12.75" customHeight="1">
      <c r="A28" s="12" t="s">
        <v>26</v>
      </c>
      <c r="B28" s="22">
        <v>3405</v>
      </c>
      <c r="C28" s="24"/>
      <c r="D28" s="12"/>
      <c r="E28" s="24">
        <f t="shared" si="3"/>
        <v>3405</v>
      </c>
      <c r="F28" s="31"/>
      <c r="G28" s="27">
        <v>3405</v>
      </c>
      <c r="H28" s="22">
        <v>2565</v>
      </c>
      <c r="I28" s="22">
        <v>1450</v>
      </c>
      <c r="J28" s="20">
        <v>3400</v>
      </c>
    </row>
    <row r="29" spans="1:11" ht="12.75" customHeight="1">
      <c r="A29" s="12" t="s">
        <v>27</v>
      </c>
      <c r="B29" s="19">
        <v>43305</v>
      </c>
      <c r="C29" s="24"/>
      <c r="D29" s="12"/>
      <c r="E29" s="24">
        <f t="shared" si="3"/>
        <v>43305</v>
      </c>
      <c r="F29" s="31"/>
      <c r="G29" s="27">
        <v>43305</v>
      </c>
      <c r="H29" s="19">
        <v>43305</v>
      </c>
      <c r="I29" s="22">
        <v>0</v>
      </c>
      <c r="J29" s="20">
        <v>87972.35</v>
      </c>
    </row>
    <row r="30" spans="1:11" ht="12.75" customHeight="1">
      <c r="A30" s="12" t="s">
        <v>28</v>
      </c>
      <c r="B30" s="22">
        <v>104955</v>
      </c>
      <c r="C30" s="24"/>
      <c r="D30" s="12"/>
      <c r="E30" s="24">
        <f t="shared" si="3"/>
        <v>104955</v>
      </c>
      <c r="F30" s="31"/>
      <c r="G30" s="27">
        <v>104955</v>
      </c>
      <c r="H30" s="22">
        <v>86199</v>
      </c>
      <c r="I30" s="22">
        <v>49586</v>
      </c>
      <c r="J30" s="20">
        <v>101010</v>
      </c>
    </row>
    <row r="31" spans="1:11" ht="12.75" customHeight="1">
      <c r="A31" s="12" t="s">
        <v>29</v>
      </c>
      <c r="B31" s="22">
        <v>9012.35</v>
      </c>
      <c r="C31" s="24"/>
      <c r="D31" s="12"/>
      <c r="E31" s="24">
        <f t="shared" si="3"/>
        <v>9012.35</v>
      </c>
      <c r="F31" s="31"/>
      <c r="G31" s="27">
        <v>9012.35</v>
      </c>
      <c r="H31" s="22">
        <v>7225.9</v>
      </c>
      <c r="I31" s="22">
        <v>4521.55</v>
      </c>
      <c r="J31" s="20">
        <v>8722.85</v>
      </c>
    </row>
    <row r="32" spans="1:11" ht="12.75" customHeight="1">
      <c r="A32" s="12" t="s">
        <v>30</v>
      </c>
      <c r="B32" s="22">
        <v>1821</v>
      </c>
      <c r="C32" s="24"/>
      <c r="D32" s="12"/>
      <c r="E32" s="24">
        <f t="shared" si="3"/>
        <v>1821</v>
      </c>
      <c r="F32" s="31"/>
      <c r="G32" s="27">
        <v>1821</v>
      </c>
      <c r="H32" s="22">
        <v>964</v>
      </c>
      <c r="I32" s="22">
        <v>323</v>
      </c>
      <c r="J32" s="20">
        <v>2133.8200000000002</v>
      </c>
    </row>
    <row r="33" spans="1:10" ht="12.75" customHeight="1">
      <c r="A33" s="12" t="s">
        <v>31</v>
      </c>
      <c r="B33" s="22">
        <v>1650</v>
      </c>
      <c r="C33" s="24"/>
      <c r="D33" s="12"/>
      <c r="E33" s="24">
        <f t="shared" si="3"/>
        <v>1650</v>
      </c>
      <c r="F33" s="31"/>
      <c r="G33" s="27">
        <v>1650</v>
      </c>
      <c r="H33" s="22">
        <v>1350</v>
      </c>
      <c r="I33" s="22">
        <v>900</v>
      </c>
      <c r="J33" s="20">
        <v>1323.66</v>
      </c>
    </row>
    <row r="34" spans="1:10" ht="12.75" customHeight="1">
      <c r="A34" s="12" t="s">
        <v>32</v>
      </c>
      <c r="B34" s="22">
        <v>26794.98</v>
      </c>
      <c r="C34" s="24"/>
      <c r="D34" s="12"/>
      <c r="E34" s="24">
        <f t="shared" si="3"/>
        <v>26794.98</v>
      </c>
      <c r="F34" s="31"/>
      <c r="G34" s="27">
        <v>26794.98</v>
      </c>
      <c r="H34" s="22">
        <v>26463.98</v>
      </c>
      <c r="I34" s="22">
        <v>24220.19</v>
      </c>
      <c r="J34" s="20">
        <v>22566.33</v>
      </c>
    </row>
    <row r="35" spans="1:10" ht="12.75" customHeight="1">
      <c r="A35" s="12" t="s">
        <v>33</v>
      </c>
      <c r="B35" s="25">
        <v>7941.55</v>
      </c>
      <c r="C35" s="24"/>
      <c r="D35" s="12"/>
      <c r="E35" s="24">
        <f t="shared" si="3"/>
        <v>7941.55</v>
      </c>
      <c r="F35" s="31"/>
      <c r="G35" s="27">
        <v>7941.55</v>
      </c>
      <c r="H35" s="25">
        <v>7941.55</v>
      </c>
      <c r="I35" s="22">
        <v>0</v>
      </c>
      <c r="J35" s="20">
        <v>7920</v>
      </c>
    </row>
    <row r="36" spans="1:10" ht="12.75" customHeight="1">
      <c r="A36" s="12" t="s">
        <v>34</v>
      </c>
      <c r="B36" s="22">
        <v>6919.95</v>
      </c>
      <c r="C36" s="24"/>
      <c r="D36" s="12"/>
      <c r="E36" s="24">
        <f t="shared" si="3"/>
        <v>6919.95</v>
      </c>
      <c r="F36" s="31"/>
      <c r="G36" s="27">
        <v>6919.95</v>
      </c>
      <c r="H36" s="22">
        <v>6919.95</v>
      </c>
      <c r="I36" s="22">
        <v>3993</v>
      </c>
      <c r="J36" s="20">
        <v>5471.05</v>
      </c>
    </row>
    <row r="37" spans="1:10" ht="12.75" customHeight="1">
      <c r="A37" s="12" t="s">
        <v>35</v>
      </c>
      <c r="B37" s="22">
        <v>13732.95</v>
      </c>
      <c r="C37" s="24"/>
      <c r="D37" s="12"/>
      <c r="E37" s="24">
        <f t="shared" si="3"/>
        <v>13732.95</v>
      </c>
      <c r="F37" s="31"/>
      <c r="G37" s="27">
        <v>13732.95</v>
      </c>
      <c r="H37" s="22">
        <v>11415.77</v>
      </c>
      <c r="I37" s="22">
        <v>7181.58</v>
      </c>
      <c r="J37" s="20">
        <v>15528.96</v>
      </c>
    </row>
    <row r="38" spans="1:10" ht="12.75" customHeight="1">
      <c r="A38" s="12" t="s">
        <v>36</v>
      </c>
      <c r="B38" s="19">
        <v>20304.04</v>
      </c>
      <c r="C38" s="24"/>
      <c r="D38" s="12"/>
      <c r="E38" s="24">
        <f t="shared" si="3"/>
        <v>20304.04</v>
      </c>
      <c r="F38" s="31"/>
      <c r="G38" s="27">
        <v>20304.04</v>
      </c>
      <c r="H38" s="19">
        <v>13653.33</v>
      </c>
      <c r="I38" s="22">
        <v>7822.43</v>
      </c>
      <c r="J38" s="20">
        <v>6443.42</v>
      </c>
    </row>
    <row r="39" spans="1:10" ht="12.75" customHeight="1">
      <c r="A39" s="12" t="s">
        <v>37</v>
      </c>
      <c r="B39" s="25">
        <v>7388.64</v>
      </c>
      <c r="C39" s="24"/>
      <c r="D39" s="12"/>
      <c r="E39" s="24">
        <f t="shared" si="3"/>
        <v>7388.64</v>
      </c>
      <c r="F39" s="31"/>
      <c r="G39" s="27">
        <v>7388.64</v>
      </c>
      <c r="H39" s="25">
        <v>9148.64</v>
      </c>
      <c r="I39" s="22">
        <v>3868.64</v>
      </c>
      <c r="J39" s="20">
        <v>6076.58</v>
      </c>
    </row>
    <row r="40" spans="1:10" ht="12.75" customHeight="1">
      <c r="A40" s="12" t="s">
        <v>38</v>
      </c>
      <c r="B40" s="19">
        <v>144</v>
      </c>
      <c r="C40" s="24"/>
      <c r="D40" s="12"/>
      <c r="E40" s="24">
        <f t="shared" si="3"/>
        <v>144</v>
      </c>
      <c r="F40" s="31"/>
      <c r="G40" s="27">
        <v>144</v>
      </c>
      <c r="H40" s="19">
        <v>144</v>
      </c>
      <c r="I40" s="44">
        <v>144</v>
      </c>
      <c r="J40" s="20">
        <v>0</v>
      </c>
    </row>
    <row r="41" spans="1:10" ht="12.75" customHeight="1">
      <c r="A41" s="12" t="s">
        <v>39</v>
      </c>
      <c r="B41" s="19">
        <v>0</v>
      </c>
      <c r="C41" s="24"/>
      <c r="D41" s="12"/>
      <c r="E41" s="24">
        <f t="shared" si="3"/>
        <v>0</v>
      </c>
      <c r="F41" s="31"/>
      <c r="G41" s="27">
        <v>0</v>
      </c>
      <c r="H41" s="19">
        <v>0</v>
      </c>
      <c r="I41" s="22">
        <v>0</v>
      </c>
      <c r="J41" s="20">
        <v>3781.6</v>
      </c>
    </row>
    <row r="42" spans="1:10" ht="12.75" customHeight="1">
      <c r="A42" s="12" t="s">
        <v>40</v>
      </c>
      <c r="B42" s="22">
        <f>31200.56*B5</f>
        <v>30741.752900483141</v>
      </c>
      <c r="C42" s="24">
        <f>31200.56*C5</f>
        <v>268.68924167197031</v>
      </c>
      <c r="D42" s="24">
        <f>31200.56*D5</f>
        <v>190.11785784489024</v>
      </c>
      <c r="E42" s="24">
        <f t="shared" si="3"/>
        <v>31200.560000000001</v>
      </c>
      <c r="F42" s="31"/>
      <c r="G42" s="27">
        <v>31200.560000000001</v>
      </c>
      <c r="H42" s="22">
        <v>27336.02</v>
      </c>
      <c r="I42" s="22">
        <v>17436.810000000001</v>
      </c>
      <c r="J42" s="20">
        <v>30160.29</v>
      </c>
    </row>
    <row r="43" spans="1:10" ht="12.75" customHeight="1">
      <c r="A43" s="12" t="s">
        <v>41</v>
      </c>
      <c r="B43" s="22">
        <v>1167.92</v>
      </c>
      <c r="C43" s="24"/>
      <c r="D43" s="12"/>
      <c r="E43" s="24">
        <f t="shared" si="3"/>
        <v>1167.92</v>
      </c>
      <c r="F43" s="31"/>
      <c r="G43" s="27">
        <v>1167.92</v>
      </c>
      <c r="H43" s="22">
        <v>980.07</v>
      </c>
      <c r="I43" s="22">
        <v>331.25</v>
      </c>
      <c r="J43" s="20">
        <v>4122.63</v>
      </c>
    </row>
    <row r="44" spans="1:10" ht="12.75" customHeight="1">
      <c r="A44" s="12" t="s">
        <v>42</v>
      </c>
      <c r="B44" s="22">
        <f>106744.96*B5</f>
        <v>105175.2655622834</v>
      </c>
      <c r="C44" s="22">
        <f t="shared" ref="C44:D44" si="4">106744.96*C5</f>
        <v>919.25344784532092</v>
      </c>
      <c r="D44" s="22">
        <f t="shared" si="4"/>
        <v>650.44098987128734</v>
      </c>
      <c r="E44" s="24">
        <f t="shared" si="3"/>
        <v>106744.96000000001</v>
      </c>
      <c r="F44" s="31"/>
      <c r="G44" s="27">
        <v>106744.96000000001</v>
      </c>
      <c r="H44" s="22">
        <v>86616.960000000006</v>
      </c>
      <c r="I44" s="22">
        <v>57196.2</v>
      </c>
      <c r="J44" s="20">
        <v>114392.4</v>
      </c>
    </row>
    <row r="45" spans="1:10" ht="12.75" customHeight="1">
      <c r="A45" s="12" t="s">
        <v>43</v>
      </c>
      <c r="B45" s="22">
        <f>3536.95*B5</f>
        <v>3484.9388255006911</v>
      </c>
      <c r="C45" s="22">
        <f t="shared" ref="C45:D45" si="5">3536.95*C5</f>
        <v>30.459081930954937</v>
      </c>
      <c r="D45" s="22">
        <f t="shared" si="5"/>
        <v>21.552092568354045</v>
      </c>
      <c r="E45" s="24">
        <f t="shared" si="3"/>
        <v>3536.9500000000003</v>
      </c>
      <c r="F45" s="31"/>
      <c r="G45" s="27">
        <v>3536.95</v>
      </c>
      <c r="H45" s="22">
        <v>2823.1</v>
      </c>
      <c r="I45" s="22">
        <v>1782.85</v>
      </c>
      <c r="J45" s="20">
        <v>4008.6</v>
      </c>
    </row>
    <row r="46" spans="1:10" ht="12.75" customHeight="1">
      <c r="A46" s="12" t="s">
        <v>44</v>
      </c>
      <c r="B46" s="22">
        <v>15197.61</v>
      </c>
      <c r="C46" s="24"/>
      <c r="D46" s="12"/>
      <c r="E46" s="24">
        <f t="shared" si="3"/>
        <v>15197.61</v>
      </c>
      <c r="F46" s="31"/>
      <c r="G46" s="27">
        <v>15197.61</v>
      </c>
      <c r="H46" s="22">
        <v>11967.3</v>
      </c>
      <c r="I46" s="22">
        <v>7673.45</v>
      </c>
      <c r="J46" s="20">
        <v>10884.25</v>
      </c>
    </row>
    <row r="47" spans="1:10" ht="12.75" customHeight="1">
      <c r="A47" s="12" t="s">
        <v>45</v>
      </c>
      <c r="B47" s="19">
        <v>1374.2</v>
      </c>
      <c r="C47" s="24"/>
      <c r="D47" s="12"/>
      <c r="E47" s="24">
        <f t="shared" si="3"/>
        <v>1374.2</v>
      </c>
      <c r="F47" s="31"/>
      <c r="G47" s="27">
        <v>1374.2</v>
      </c>
      <c r="H47" s="19">
        <v>744.6</v>
      </c>
      <c r="I47" s="22">
        <v>742</v>
      </c>
      <c r="J47" s="20">
        <v>1688.4</v>
      </c>
    </row>
    <row r="48" spans="1:10" ht="12.75" customHeight="1">
      <c r="A48" s="12" t="s">
        <v>46</v>
      </c>
      <c r="B48" s="19">
        <f>17683.1*B5</f>
        <v>17423.068390904951</v>
      </c>
      <c r="C48" s="19">
        <f t="shared" ref="C48:D48" si="6">17683.1*C5</f>
        <v>152.28120038260909</v>
      </c>
      <c r="D48" s="19">
        <f t="shared" si="6"/>
        <v>107.75040871243907</v>
      </c>
      <c r="E48" s="24">
        <f t="shared" si="3"/>
        <v>17683.099999999999</v>
      </c>
      <c r="F48" s="31"/>
      <c r="G48" s="27">
        <v>17683.099999999999</v>
      </c>
      <c r="H48" s="19">
        <v>14484.1</v>
      </c>
      <c r="I48" s="22">
        <v>9811.9500000000007</v>
      </c>
      <c r="J48" s="20">
        <v>14167</v>
      </c>
    </row>
    <row r="49" spans="1:10" ht="12.75" customHeight="1">
      <c r="A49" s="12" t="s">
        <v>47</v>
      </c>
      <c r="B49" s="19">
        <v>924.3</v>
      </c>
      <c r="C49" s="24"/>
      <c r="D49" s="12"/>
      <c r="E49" s="24">
        <f t="shared" si="3"/>
        <v>924.3</v>
      </c>
      <c r="F49" s="31"/>
      <c r="G49" s="27">
        <v>924.3</v>
      </c>
      <c r="H49" s="19">
        <v>870.3</v>
      </c>
      <c r="I49" s="22">
        <v>454.95</v>
      </c>
      <c r="J49" s="20">
        <v>643.95000000000005</v>
      </c>
    </row>
    <row r="50" spans="1:10" ht="12.75" customHeight="1">
      <c r="A50" s="12" t="s">
        <v>48</v>
      </c>
      <c r="B50" s="19">
        <v>204.9</v>
      </c>
      <c r="C50" s="24"/>
      <c r="D50" s="12"/>
      <c r="E50" s="24">
        <f t="shared" si="3"/>
        <v>204.9</v>
      </c>
      <c r="F50" s="31"/>
      <c r="G50" s="27">
        <v>204.9</v>
      </c>
      <c r="H50" s="19">
        <v>131.4</v>
      </c>
      <c r="I50" s="22">
        <v>131.4</v>
      </c>
      <c r="J50" s="20">
        <v>175.5</v>
      </c>
    </row>
    <row r="51" spans="1:10" ht="12.75" customHeight="1">
      <c r="A51" s="12" t="s">
        <v>49</v>
      </c>
      <c r="B51" s="19">
        <v>4844.5</v>
      </c>
      <c r="C51" s="24"/>
      <c r="D51" s="12"/>
      <c r="E51" s="24">
        <f t="shared" si="3"/>
        <v>4844.5</v>
      </c>
      <c r="F51" s="31"/>
      <c r="G51" s="27">
        <v>4844.5</v>
      </c>
      <c r="H51" s="19">
        <v>3239.5</v>
      </c>
      <c r="I51" s="22">
        <v>3222.5</v>
      </c>
      <c r="J51" s="20">
        <v>4356.33</v>
      </c>
    </row>
    <row r="52" spans="1:10" ht="12.75" customHeight="1">
      <c r="A52" s="12" t="s">
        <v>50</v>
      </c>
      <c r="B52" s="19">
        <v>1858.75</v>
      </c>
      <c r="C52" s="24"/>
      <c r="D52" s="12"/>
      <c r="E52" s="24">
        <f t="shared" si="3"/>
        <v>1858.75</v>
      </c>
      <c r="F52" s="31"/>
      <c r="G52" s="27">
        <v>1858.75</v>
      </c>
      <c r="H52" s="19">
        <v>1858.75</v>
      </c>
      <c r="I52" s="22">
        <v>78.75</v>
      </c>
      <c r="J52" s="20">
        <v>217.09</v>
      </c>
    </row>
    <row r="53" spans="1:10" ht="12.75" customHeight="1">
      <c r="A53" s="12" t="s">
        <v>51</v>
      </c>
      <c r="B53" s="19">
        <f>18271.73*B5</f>
        <v>18003.042532709183</v>
      </c>
      <c r="C53" s="19">
        <f t="shared" ref="C53:D53" si="7">18271.73*C5</f>
        <v>157.35029364008179</v>
      </c>
      <c r="D53" s="19">
        <f t="shared" si="7"/>
        <v>111.33717365073626</v>
      </c>
      <c r="E53" s="24">
        <f t="shared" si="3"/>
        <v>18271.73</v>
      </c>
      <c r="F53" s="31"/>
      <c r="G53" s="27">
        <v>18271.73</v>
      </c>
      <c r="H53" s="19">
        <v>14394.39</v>
      </c>
      <c r="I53" s="22">
        <v>8533.61</v>
      </c>
      <c r="J53" s="20">
        <v>16971.38</v>
      </c>
    </row>
    <row r="54" spans="1:10" ht="12.75" hidden="1" customHeight="1">
      <c r="A54" s="12" t="s">
        <v>52</v>
      </c>
      <c r="B54" s="19">
        <v>0</v>
      </c>
      <c r="C54" s="24"/>
      <c r="D54" s="12"/>
      <c r="E54" s="24">
        <f t="shared" si="3"/>
        <v>0</v>
      </c>
      <c r="F54" s="31"/>
      <c r="G54" s="27">
        <v>0</v>
      </c>
      <c r="H54" s="19">
        <v>0</v>
      </c>
      <c r="I54" s="22">
        <v>0</v>
      </c>
      <c r="J54" s="20">
        <v>0</v>
      </c>
    </row>
    <row r="55" spans="1:10" ht="12.75" customHeight="1">
      <c r="A55" s="28" t="s">
        <v>53</v>
      </c>
      <c r="B55" s="19">
        <v>498.2</v>
      </c>
      <c r="C55" s="19"/>
      <c r="D55" s="28"/>
      <c r="E55" s="19">
        <f t="shared" si="3"/>
        <v>498.2</v>
      </c>
      <c r="F55" s="31"/>
      <c r="G55" s="27">
        <v>498.2</v>
      </c>
      <c r="H55" s="19">
        <v>498.2</v>
      </c>
      <c r="I55" s="22">
        <v>498.2</v>
      </c>
      <c r="J55" s="20">
        <v>6262.48</v>
      </c>
    </row>
    <row r="56" spans="1:10" ht="12.75" customHeight="1">
      <c r="A56" s="12" t="s">
        <v>54</v>
      </c>
      <c r="B56" s="19">
        <v>1420436.7</v>
      </c>
      <c r="C56" s="24"/>
      <c r="D56" s="12"/>
      <c r="E56" s="24">
        <f t="shared" si="3"/>
        <v>1420436.7</v>
      </c>
      <c r="F56" s="31"/>
      <c r="G56" s="27">
        <v>1420436.7</v>
      </c>
      <c r="H56" s="19">
        <v>801602.15</v>
      </c>
      <c r="I56" s="22">
        <v>892163.82</v>
      </c>
      <c r="J56" s="20">
        <v>139189.20000000001</v>
      </c>
    </row>
    <row r="57" spans="1:10" ht="12.75" customHeight="1">
      <c r="A57" s="12" t="s">
        <v>55</v>
      </c>
      <c r="B57" s="22">
        <f>213938.84*(B23)/E23</f>
        <v>212623.89871214819</v>
      </c>
      <c r="C57" s="24"/>
      <c r="D57" s="24">
        <f>213938.84*D23/E23</f>
        <v>1314.9412878517812</v>
      </c>
      <c r="E57" s="24">
        <f t="shared" si="3"/>
        <v>213938.83999999997</v>
      </c>
      <c r="F57" s="31"/>
      <c r="G57" s="27">
        <v>213938.84</v>
      </c>
      <c r="H57" s="22">
        <v>206643.84</v>
      </c>
      <c r="I57" s="22">
        <v>88148.84</v>
      </c>
      <c r="J57" s="20">
        <v>90782</v>
      </c>
    </row>
    <row r="58" spans="1:10" ht="12.75" customHeight="1">
      <c r="A58" s="12" t="s">
        <v>56</v>
      </c>
      <c r="B58" s="19">
        <v>5601.5</v>
      </c>
      <c r="C58" s="24"/>
      <c r="D58" s="12"/>
      <c r="E58" s="24">
        <f t="shared" si="3"/>
        <v>5601.5</v>
      </c>
      <c r="F58" s="31"/>
      <c r="G58" s="27">
        <v>5601.5</v>
      </c>
      <c r="H58" s="19">
        <v>3351.5</v>
      </c>
      <c r="I58" s="22">
        <v>3351.5</v>
      </c>
      <c r="J58" s="20">
        <v>8209</v>
      </c>
    </row>
    <row r="59" spans="1:10" ht="12.75" customHeight="1">
      <c r="A59" s="12" t="s">
        <v>57</v>
      </c>
      <c r="B59" s="19">
        <f>34662.7*B5</f>
        <v>34152.981813902603</v>
      </c>
      <c r="C59" s="19">
        <f>34662.7*C5</f>
        <v>298.50408381461756</v>
      </c>
      <c r="D59" s="19">
        <f>34662.7*D5</f>
        <v>211.21410228278197</v>
      </c>
      <c r="E59" s="24">
        <f t="shared" si="3"/>
        <v>34662.700000000004</v>
      </c>
      <c r="F59" s="31"/>
      <c r="G59" s="27">
        <v>34662.699999999997</v>
      </c>
      <c r="H59" s="19">
        <v>32687.7</v>
      </c>
      <c r="I59" s="22">
        <v>2955.3</v>
      </c>
      <c r="J59" s="20">
        <v>82108.97</v>
      </c>
    </row>
    <row r="60" spans="1:10" ht="12.75" customHeight="1">
      <c r="A60" s="12" t="s">
        <v>58</v>
      </c>
      <c r="B60" s="19">
        <v>3640</v>
      </c>
      <c r="C60" s="24"/>
      <c r="D60" s="12"/>
      <c r="E60" s="24">
        <f t="shared" si="3"/>
        <v>3640</v>
      </c>
      <c r="F60" s="31"/>
      <c r="G60" s="27">
        <v>3640</v>
      </c>
      <c r="H60" s="19">
        <v>2430</v>
      </c>
      <c r="I60" s="22">
        <v>1390</v>
      </c>
      <c r="J60" s="20">
        <v>2450</v>
      </c>
    </row>
    <row r="61" spans="1:10" ht="12.75" customHeight="1">
      <c r="A61" s="12" t="s">
        <v>59</v>
      </c>
      <c r="B61" s="22">
        <v>23000</v>
      </c>
      <c r="C61" s="24"/>
      <c r="D61" s="12"/>
      <c r="E61" s="24">
        <f t="shared" si="3"/>
        <v>23000</v>
      </c>
      <c r="F61" s="31"/>
      <c r="G61" s="27">
        <v>23000</v>
      </c>
      <c r="H61" s="22">
        <v>20700</v>
      </c>
      <c r="I61" s="22">
        <v>13800</v>
      </c>
      <c r="J61" s="20">
        <v>27600</v>
      </c>
    </row>
    <row r="62" spans="1:10" ht="12.75" customHeight="1">
      <c r="A62" s="12" t="s">
        <v>60</v>
      </c>
      <c r="B62" s="22">
        <v>8036.28</v>
      </c>
      <c r="C62" s="24"/>
      <c r="D62" s="12"/>
      <c r="E62" s="24">
        <f t="shared" si="3"/>
        <v>8036.28</v>
      </c>
      <c r="F62" s="31"/>
      <c r="G62" s="27">
        <v>8036.28</v>
      </c>
      <c r="H62" s="22">
        <v>8036.28</v>
      </c>
      <c r="I62" s="22">
        <v>8036.28</v>
      </c>
      <c r="J62" s="20">
        <v>0</v>
      </c>
    </row>
    <row r="63" spans="1:10" ht="12.75" customHeight="1">
      <c r="A63" s="12" t="s">
        <v>61</v>
      </c>
      <c r="B63" s="19">
        <v>0</v>
      </c>
      <c r="C63" s="24"/>
      <c r="D63" s="12"/>
      <c r="E63" s="24">
        <f t="shared" si="3"/>
        <v>0</v>
      </c>
      <c r="F63" s="31"/>
      <c r="G63" s="27">
        <v>0</v>
      </c>
      <c r="H63" s="19">
        <v>0</v>
      </c>
      <c r="I63" s="22">
        <v>0</v>
      </c>
      <c r="J63" s="20">
        <v>103855.49</v>
      </c>
    </row>
    <row r="64" spans="1:10" ht="12.75" customHeight="1">
      <c r="A64" s="12" t="s">
        <v>62</v>
      </c>
      <c r="B64" s="19">
        <v>568843.92000000004</v>
      </c>
      <c r="C64" s="24"/>
      <c r="D64" s="12"/>
      <c r="E64" s="24">
        <f t="shared" si="3"/>
        <v>568843.92000000004</v>
      </c>
      <c r="F64" s="31"/>
      <c r="G64" s="27">
        <v>568843.92000000004</v>
      </c>
      <c r="H64" s="19">
        <v>212536.94</v>
      </c>
      <c r="I64" s="22">
        <v>24384.240000000002</v>
      </c>
      <c r="J64" s="20">
        <v>699542.23</v>
      </c>
    </row>
    <row r="65" spans="1:10" ht="12.75" customHeight="1">
      <c r="A65" s="12" t="s">
        <v>63</v>
      </c>
      <c r="B65" s="19">
        <v>33376</v>
      </c>
      <c r="C65" s="24"/>
      <c r="D65" s="12"/>
      <c r="E65" s="24">
        <f t="shared" si="3"/>
        <v>33376</v>
      </c>
      <c r="F65" s="31"/>
      <c r="G65" s="27">
        <v>33376</v>
      </c>
      <c r="H65" s="19">
        <v>31726</v>
      </c>
      <c r="I65" s="22">
        <v>20726</v>
      </c>
      <c r="J65" s="20">
        <v>27838.639999999999</v>
      </c>
    </row>
    <row r="66" spans="1:10" ht="12.75" customHeight="1">
      <c r="A66" s="12" t="s">
        <v>64</v>
      </c>
      <c r="B66" s="19">
        <v>0</v>
      </c>
      <c r="C66" s="24"/>
      <c r="D66" s="12"/>
      <c r="E66" s="24">
        <f t="shared" si="3"/>
        <v>0</v>
      </c>
      <c r="F66" s="31"/>
      <c r="G66" s="27">
        <v>0</v>
      </c>
      <c r="H66" s="19">
        <v>0</v>
      </c>
      <c r="I66" s="22">
        <v>0</v>
      </c>
      <c r="J66" s="20">
        <v>30000</v>
      </c>
    </row>
    <row r="67" spans="1:10" ht="12.75" customHeight="1">
      <c r="A67" s="12" t="s">
        <v>65</v>
      </c>
      <c r="B67" s="19">
        <v>36750</v>
      </c>
      <c r="C67" s="24"/>
      <c r="D67" s="12"/>
      <c r="E67" s="24">
        <f t="shared" si="3"/>
        <v>36750</v>
      </c>
      <c r="F67" s="31"/>
      <c r="G67" s="27">
        <v>36750</v>
      </c>
      <c r="H67" s="19">
        <v>4500</v>
      </c>
      <c r="I67" s="22">
        <v>0</v>
      </c>
      <c r="J67" s="20">
        <v>27100</v>
      </c>
    </row>
    <row r="68" spans="1:10" ht="12.75" customHeight="1">
      <c r="A68" s="12" t="s">
        <v>66</v>
      </c>
      <c r="B68" s="19">
        <v>58500</v>
      </c>
      <c r="C68" s="24"/>
      <c r="D68" s="12"/>
      <c r="E68" s="24">
        <f t="shared" si="3"/>
        <v>58500</v>
      </c>
      <c r="F68" s="31"/>
      <c r="G68" s="27">
        <v>58500</v>
      </c>
      <c r="H68" s="19">
        <v>26000</v>
      </c>
      <c r="I68" s="22">
        <v>26000</v>
      </c>
      <c r="J68" s="20">
        <v>43500</v>
      </c>
    </row>
    <row r="69" spans="1:10" ht="12.75" customHeight="1">
      <c r="A69" s="12" t="s">
        <v>67</v>
      </c>
      <c r="B69" s="19">
        <v>97269.64</v>
      </c>
      <c r="C69" s="24"/>
      <c r="D69" s="12"/>
      <c r="E69" s="24">
        <f t="shared" si="3"/>
        <v>97269.64</v>
      </c>
      <c r="F69" s="31"/>
      <c r="G69" s="27">
        <v>97269.64</v>
      </c>
      <c r="H69" s="19">
        <v>21062</v>
      </c>
      <c r="I69" s="22">
        <v>19522</v>
      </c>
      <c r="J69" s="20">
        <v>203430.74</v>
      </c>
    </row>
    <row r="70" spans="1:10" ht="12.75" customHeight="1">
      <c r="A70" s="29" t="s">
        <v>68</v>
      </c>
      <c r="B70" s="19">
        <v>5776.99</v>
      </c>
      <c r="C70" s="19"/>
      <c r="D70" s="29"/>
      <c r="E70" s="19">
        <f t="shared" si="3"/>
        <v>5776.99</v>
      </c>
      <c r="F70" s="31"/>
      <c r="G70" s="27">
        <v>5776.99</v>
      </c>
      <c r="H70" s="19">
        <v>3586.59</v>
      </c>
      <c r="I70" s="22"/>
      <c r="J70" s="20"/>
    </row>
    <row r="71" spans="1:10" ht="12.75" customHeight="1">
      <c r="A71" s="29" t="s">
        <v>69</v>
      </c>
      <c r="B71" s="19">
        <v>0</v>
      </c>
      <c r="C71" s="19"/>
      <c r="D71" s="29"/>
      <c r="E71" s="19">
        <f t="shared" si="3"/>
        <v>0</v>
      </c>
      <c r="F71" s="31"/>
      <c r="G71" s="27">
        <v>0</v>
      </c>
      <c r="H71" s="19">
        <v>0</v>
      </c>
      <c r="I71" s="22">
        <v>0</v>
      </c>
      <c r="J71" s="20">
        <v>25158.6</v>
      </c>
    </row>
    <row r="72" spans="1:10" ht="12.75" customHeight="1">
      <c r="A72" s="12" t="s">
        <v>70</v>
      </c>
      <c r="B72" s="19">
        <v>13874</v>
      </c>
      <c r="C72" s="24"/>
      <c r="D72" s="12"/>
      <c r="E72" s="24">
        <f t="shared" si="3"/>
        <v>13874</v>
      </c>
      <c r="F72" s="31"/>
      <c r="G72" s="27">
        <v>13874</v>
      </c>
      <c r="H72" s="19">
        <v>11969</v>
      </c>
      <c r="I72" s="22">
        <v>5375</v>
      </c>
      <c r="J72" s="20">
        <v>35745.96</v>
      </c>
    </row>
    <row r="73" spans="1:10" ht="12.75" customHeight="1">
      <c r="A73" s="30" t="s">
        <v>71</v>
      </c>
      <c r="B73" s="19">
        <v>119568</v>
      </c>
      <c r="C73" s="31"/>
      <c r="D73" s="30"/>
      <c r="E73" s="31">
        <f t="shared" si="3"/>
        <v>119568</v>
      </c>
      <c r="F73" s="31"/>
      <c r="G73" s="27">
        <v>119568</v>
      </c>
      <c r="H73" s="19">
        <v>79712</v>
      </c>
      <c r="I73" s="22"/>
      <c r="J73" s="20"/>
    </row>
    <row r="74" spans="1:10" ht="12.75" customHeight="1">
      <c r="A74" s="12" t="s">
        <v>72</v>
      </c>
      <c r="B74" s="19">
        <v>18456.5</v>
      </c>
      <c r="C74" s="24"/>
      <c r="D74" s="12"/>
      <c r="E74" s="24">
        <f t="shared" si="3"/>
        <v>18456.5</v>
      </c>
      <c r="F74" s="31"/>
      <c r="G74" s="27">
        <v>18456.5</v>
      </c>
      <c r="H74" s="19">
        <v>2640</v>
      </c>
      <c r="I74" s="22">
        <v>50</v>
      </c>
      <c r="J74" s="20">
        <v>6700</v>
      </c>
    </row>
    <row r="75" spans="1:10" ht="12.75" customHeight="1">
      <c r="A75" s="12" t="s">
        <v>73</v>
      </c>
      <c r="B75" s="19">
        <v>0</v>
      </c>
      <c r="C75" s="24"/>
      <c r="D75" s="12"/>
      <c r="E75" s="24">
        <f t="shared" si="3"/>
        <v>0</v>
      </c>
      <c r="F75" s="31"/>
      <c r="G75" s="27">
        <v>0</v>
      </c>
      <c r="H75" s="19">
        <v>0</v>
      </c>
      <c r="I75" s="22">
        <v>0</v>
      </c>
      <c r="J75" s="20">
        <v>9340</v>
      </c>
    </row>
    <row r="76" spans="1:10" ht="12.75" hidden="1" customHeight="1">
      <c r="A76" s="12" t="s">
        <v>74</v>
      </c>
      <c r="B76" s="19">
        <v>0</v>
      </c>
      <c r="C76" s="24"/>
      <c r="D76" s="12"/>
      <c r="E76" s="24">
        <f t="shared" si="3"/>
        <v>0</v>
      </c>
      <c r="F76" s="31"/>
      <c r="G76" s="27">
        <v>0</v>
      </c>
      <c r="H76" s="19">
        <v>0</v>
      </c>
      <c r="I76" s="22">
        <v>0</v>
      </c>
      <c r="J76" s="20">
        <v>0</v>
      </c>
    </row>
    <row r="77" spans="1:10" ht="12.75" customHeight="1">
      <c r="A77" s="12" t="s">
        <v>75</v>
      </c>
      <c r="B77" s="22">
        <f>459799.19*B23/E23</f>
        <v>456973.10690516874</v>
      </c>
      <c r="C77" s="24"/>
      <c r="D77" s="24">
        <f>459799.19*D23/E23</f>
        <v>2826.0830948312414</v>
      </c>
      <c r="E77" s="24">
        <f>SUM(B77:D77)</f>
        <v>459799.19</v>
      </c>
      <c r="F77" s="66" t="s">
        <v>120</v>
      </c>
      <c r="G77" s="27">
        <v>468049.19</v>
      </c>
      <c r="H77" s="22">
        <v>288648.84999999998</v>
      </c>
      <c r="I77" s="22">
        <v>160694.45000000001</v>
      </c>
      <c r="J77" s="20">
        <v>570493.1</v>
      </c>
    </row>
    <row r="78" spans="1:10" ht="12.75" customHeight="1">
      <c r="A78" s="12" t="s">
        <v>76</v>
      </c>
      <c r="B78" s="22">
        <f>385174.32*B23/E23</f>
        <v>382806.90688142728</v>
      </c>
      <c r="C78" s="24"/>
      <c r="D78" s="24">
        <f>385174.32*D23/E23</f>
        <v>2367.4131185727383</v>
      </c>
      <c r="E78" s="24">
        <f>SUM(B78:D78)</f>
        <v>385174.32</v>
      </c>
      <c r="F78" s="66"/>
      <c r="G78" s="27">
        <v>413174.32</v>
      </c>
      <c r="H78" s="22">
        <v>277809.75</v>
      </c>
      <c r="I78" s="22">
        <v>101273.41</v>
      </c>
      <c r="J78" s="20">
        <v>426147.75</v>
      </c>
    </row>
    <row r="79" spans="1:10" ht="12.75" customHeight="1">
      <c r="A79" s="12" t="s">
        <v>77</v>
      </c>
      <c r="B79" s="22">
        <v>109917.41</v>
      </c>
      <c r="C79" s="24"/>
      <c r="D79" s="12"/>
      <c r="E79" s="24">
        <f t="shared" si="3"/>
        <v>109917.41</v>
      </c>
      <c r="F79" s="31"/>
      <c r="G79" s="27">
        <v>109917.41</v>
      </c>
      <c r="H79" s="22">
        <v>105690.81</v>
      </c>
      <c r="I79" s="22">
        <v>0</v>
      </c>
      <c r="J79" s="20">
        <v>0</v>
      </c>
    </row>
    <row r="80" spans="1:10" ht="12.75" customHeight="1">
      <c r="A80" s="12" t="s">
        <v>78</v>
      </c>
      <c r="B80" s="19">
        <f>0*B5</f>
        <v>0</v>
      </c>
      <c r="C80" s="19">
        <f t="shared" ref="C80:D80" si="8">0*C5</f>
        <v>0</v>
      </c>
      <c r="D80" s="19">
        <f t="shared" si="8"/>
        <v>0</v>
      </c>
      <c r="E80" s="24">
        <f t="shared" si="3"/>
        <v>0</v>
      </c>
      <c r="F80" s="31"/>
      <c r="G80" s="27">
        <v>0</v>
      </c>
      <c r="H80" s="19">
        <v>0</v>
      </c>
      <c r="I80" s="22"/>
      <c r="J80" s="20">
        <v>5000</v>
      </c>
    </row>
    <row r="81" spans="1:10" ht="12.75" customHeight="1">
      <c r="A81" s="12" t="s">
        <v>79</v>
      </c>
      <c r="B81" s="22">
        <f>7662*B5</f>
        <v>7549.3295865042755</v>
      </c>
      <c r="C81" s="22">
        <f t="shared" ref="C81:D81" si="9">7662*C5</f>
        <v>65.982692928929367</v>
      </c>
      <c r="D81" s="22">
        <f t="shared" si="9"/>
        <v>46.687720566795882</v>
      </c>
      <c r="E81" s="24">
        <f>SUM(B81:D81)</f>
        <v>7662.0000000000009</v>
      </c>
      <c r="F81" s="31"/>
      <c r="G81" s="27">
        <v>7662</v>
      </c>
      <c r="H81" s="22">
        <v>6190</v>
      </c>
      <c r="I81" s="22">
        <v>4360</v>
      </c>
      <c r="J81" s="20">
        <v>8832</v>
      </c>
    </row>
    <row r="82" spans="1:10" ht="12.75" customHeight="1">
      <c r="A82" s="12" t="s">
        <v>80</v>
      </c>
      <c r="B82" s="19">
        <f>800*B5</f>
        <v>788.23592654703998</v>
      </c>
      <c r="C82" s="19">
        <f t="shared" ref="C82:D82" si="10">800*C5</f>
        <v>6.8893440802849772</v>
      </c>
      <c r="D82" s="19">
        <f t="shared" si="10"/>
        <v>4.8747293726751115</v>
      </c>
      <c r="E82" s="24">
        <f t="shared" si="3"/>
        <v>800.00000000000011</v>
      </c>
      <c r="F82" s="31"/>
      <c r="G82" s="27">
        <v>800</v>
      </c>
      <c r="H82" s="19">
        <v>800</v>
      </c>
      <c r="I82" s="22">
        <v>0</v>
      </c>
      <c r="J82" s="20">
        <v>1549.95</v>
      </c>
    </row>
    <row r="83" spans="1:10" ht="12.75" customHeight="1">
      <c r="A83" s="12" t="s">
        <v>81</v>
      </c>
      <c r="B83" s="19">
        <f>1800*B5</f>
        <v>1773.5308347308398</v>
      </c>
      <c r="C83" s="19">
        <f t="shared" ref="C83:D83" si="11">1800*C5</f>
        <v>15.501024180641199</v>
      </c>
      <c r="D83" s="19">
        <f t="shared" si="11"/>
        <v>10.968141088519001</v>
      </c>
      <c r="E83" s="24">
        <f t="shared" si="3"/>
        <v>1800</v>
      </c>
      <c r="F83" s="31"/>
      <c r="G83" s="27">
        <v>1800</v>
      </c>
      <c r="H83" s="19">
        <v>1800</v>
      </c>
      <c r="I83" s="22">
        <v>1800</v>
      </c>
      <c r="J83" s="20">
        <v>2272</v>
      </c>
    </row>
    <row r="84" spans="1:10" ht="12.75" customHeight="1">
      <c r="A84" s="12" t="s">
        <v>82</v>
      </c>
      <c r="B84" s="22">
        <v>981.2</v>
      </c>
      <c r="C84" s="24"/>
      <c r="D84" s="12"/>
      <c r="E84" s="24">
        <f t="shared" si="3"/>
        <v>981.2</v>
      </c>
      <c r="F84" s="31"/>
      <c r="G84" s="27">
        <v>981.2</v>
      </c>
      <c r="H84" s="22">
        <v>900.8</v>
      </c>
      <c r="I84" s="22">
        <v>493</v>
      </c>
      <c r="J84" s="20">
        <v>1065.07</v>
      </c>
    </row>
    <row r="85" spans="1:10" ht="12.75" customHeight="1">
      <c r="A85" s="12" t="s">
        <v>83</v>
      </c>
      <c r="B85" s="19">
        <f>150*B5</f>
        <v>147.79423622757</v>
      </c>
      <c r="C85" s="24">
        <f>150*C5</f>
        <v>1.2917520150534332</v>
      </c>
      <c r="D85" s="24">
        <f>150*D5</f>
        <v>0.91401175737658336</v>
      </c>
      <c r="E85" s="24">
        <f t="shared" si="3"/>
        <v>150.00000000000003</v>
      </c>
      <c r="F85" s="31"/>
      <c r="G85" s="27">
        <v>150</v>
      </c>
      <c r="H85" s="19">
        <v>150</v>
      </c>
      <c r="I85" s="22">
        <v>0</v>
      </c>
      <c r="J85" s="20">
        <v>150</v>
      </c>
    </row>
    <row r="86" spans="1:10" ht="12.75" customHeight="1">
      <c r="A86" s="12" t="s">
        <v>84</v>
      </c>
      <c r="B86" s="19">
        <v>125.31</v>
      </c>
      <c r="C86" s="24"/>
      <c r="D86" s="12"/>
      <c r="E86" s="24">
        <f>SUM(B86:D86)</f>
        <v>125.31</v>
      </c>
      <c r="F86" s="31"/>
      <c r="G86" s="27">
        <v>125.31</v>
      </c>
      <c r="H86" s="19">
        <v>125.31</v>
      </c>
      <c r="I86" s="22">
        <v>125.31</v>
      </c>
      <c r="J86" s="20">
        <v>0</v>
      </c>
    </row>
    <row r="87" spans="1:10" ht="12.75" customHeight="1">
      <c r="A87" s="12" t="s">
        <v>85</v>
      </c>
      <c r="B87" s="19">
        <v>0</v>
      </c>
      <c r="C87" s="24"/>
      <c r="D87" s="12"/>
      <c r="E87" s="24">
        <f t="shared" si="3"/>
        <v>0</v>
      </c>
      <c r="F87" s="31"/>
      <c r="G87" s="27">
        <v>0</v>
      </c>
      <c r="H87" s="19">
        <v>0</v>
      </c>
      <c r="I87" s="22">
        <v>0</v>
      </c>
      <c r="J87" s="20">
        <v>0</v>
      </c>
    </row>
    <row r="88" spans="1:10" ht="12.75" customHeight="1">
      <c r="A88" s="12" t="s">
        <v>86</v>
      </c>
      <c r="B88" s="21">
        <v>0</v>
      </c>
      <c r="C88" s="19">
        <v>330</v>
      </c>
      <c r="D88" s="12"/>
      <c r="E88" s="24">
        <f>SUM(B88:D88)</f>
        <v>330</v>
      </c>
      <c r="F88" s="24"/>
      <c r="G88" s="24">
        <v>330</v>
      </c>
      <c r="H88" s="19">
        <v>330</v>
      </c>
      <c r="I88" s="22">
        <v>330</v>
      </c>
      <c r="J88" s="20">
        <v>330</v>
      </c>
    </row>
    <row r="89" spans="1:10" ht="12.75" customHeight="1">
      <c r="A89" s="12" t="s">
        <v>87</v>
      </c>
      <c r="B89" s="19">
        <v>-8000</v>
      </c>
      <c r="C89" s="24"/>
      <c r="D89" s="12"/>
      <c r="E89" s="24">
        <f>SUM(B89:D89)</f>
        <v>-8000</v>
      </c>
      <c r="F89" s="59" t="s">
        <v>109</v>
      </c>
      <c r="G89" s="24">
        <v>-8000</v>
      </c>
      <c r="H89" s="19">
        <v>-8000</v>
      </c>
      <c r="I89" s="22">
        <v>-8000</v>
      </c>
      <c r="J89" s="20">
        <v>888255</v>
      </c>
    </row>
    <row r="90" spans="1:10" ht="12.75" customHeight="1">
      <c r="A90" s="12" t="s">
        <v>88</v>
      </c>
      <c r="B90" s="19">
        <v>0</v>
      </c>
      <c r="C90" s="24"/>
      <c r="D90" s="12"/>
      <c r="E90" s="24">
        <f t="shared" si="3"/>
        <v>0</v>
      </c>
      <c r="F90" s="60"/>
      <c r="G90" s="24">
        <v>0</v>
      </c>
      <c r="H90" s="19">
        <v>0</v>
      </c>
      <c r="I90" s="22">
        <v>0</v>
      </c>
      <c r="J90" s="20">
        <v>172693.61</v>
      </c>
    </row>
    <row r="91" spans="1:10" ht="12.75" customHeight="1">
      <c r="A91" s="12" t="s">
        <v>89</v>
      </c>
      <c r="B91" s="19">
        <v>0</v>
      </c>
      <c r="C91" s="24"/>
      <c r="D91" s="12"/>
      <c r="E91" s="24">
        <f t="shared" ref="E91:E101" si="12">SUM(B91:D91)</f>
        <v>0</v>
      </c>
      <c r="F91" s="60"/>
      <c r="G91" s="24">
        <v>0</v>
      </c>
      <c r="H91" s="19">
        <v>0</v>
      </c>
      <c r="I91" s="22">
        <v>0</v>
      </c>
      <c r="J91" s="20">
        <v>41000</v>
      </c>
    </row>
    <row r="92" spans="1:10" ht="12.75" customHeight="1">
      <c r="A92" s="12" t="s">
        <v>90</v>
      </c>
      <c r="B92" s="22">
        <v>-6300</v>
      </c>
      <c r="C92" s="24"/>
      <c r="D92" s="12"/>
      <c r="E92" s="24">
        <f t="shared" si="12"/>
        <v>-6300</v>
      </c>
      <c r="F92" s="60"/>
      <c r="G92" s="24">
        <v>-6300</v>
      </c>
      <c r="H92" s="22">
        <v>-6300</v>
      </c>
      <c r="I92" s="22">
        <v>-6300</v>
      </c>
      <c r="J92" s="20">
        <v>225626</v>
      </c>
    </row>
    <row r="93" spans="1:10" ht="12.75" customHeight="1">
      <c r="A93" s="12" t="s">
        <v>91</v>
      </c>
      <c r="B93" s="19">
        <v>86196.800000000003</v>
      </c>
      <c r="C93" s="24"/>
      <c r="D93" s="12"/>
      <c r="E93" s="24">
        <f t="shared" si="12"/>
        <v>86196.800000000003</v>
      </c>
      <c r="F93" s="60"/>
      <c r="G93" s="24">
        <v>86196.800000000003</v>
      </c>
      <c r="H93" s="19">
        <v>86196.800000000003</v>
      </c>
      <c r="I93" s="22">
        <v>86196.800000000003</v>
      </c>
      <c r="J93" s="20">
        <v>159208.07999999999</v>
      </c>
    </row>
    <row r="94" spans="1:10" ht="12.75" customHeight="1">
      <c r="A94" s="12" t="s">
        <v>92</v>
      </c>
      <c r="B94" s="22">
        <v>-2585</v>
      </c>
      <c r="C94" s="24"/>
      <c r="D94" s="12"/>
      <c r="E94" s="24">
        <f t="shared" si="12"/>
        <v>-2585</v>
      </c>
      <c r="F94" s="60"/>
      <c r="G94" s="24">
        <v>-2585</v>
      </c>
      <c r="H94" s="22">
        <v>-2585</v>
      </c>
      <c r="I94" s="22">
        <v>-2585</v>
      </c>
      <c r="J94" s="20">
        <v>1568569.23</v>
      </c>
    </row>
    <row r="95" spans="1:10" ht="12.75" customHeight="1">
      <c r="A95" s="12" t="s">
        <v>93</v>
      </c>
      <c r="B95" s="19">
        <v>4800</v>
      </c>
      <c r="C95" s="24"/>
      <c r="D95" s="12"/>
      <c r="E95" s="24">
        <f t="shared" si="12"/>
        <v>4800</v>
      </c>
      <c r="F95" s="60"/>
      <c r="G95" s="24">
        <v>4800</v>
      </c>
      <c r="H95" s="19">
        <v>4800</v>
      </c>
      <c r="I95" s="22">
        <v>4800</v>
      </c>
      <c r="J95" s="20">
        <v>11274.15</v>
      </c>
    </row>
    <row r="96" spans="1:10" ht="12.75" customHeight="1">
      <c r="A96" s="12" t="s">
        <v>94</v>
      </c>
      <c r="B96" s="22">
        <v>1000</v>
      </c>
      <c r="C96" s="24"/>
      <c r="D96" s="12"/>
      <c r="E96" s="24">
        <f t="shared" si="12"/>
        <v>1000</v>
      </c>
      <c r="F96" s="60"/>
      <c r="G96" s="24">
        <v>1000</v>
      </c>
      <c r="H96" s="22">
        <v>1000</v>
      </c>
      <c r="I96" s="22">
        <v>1000</v>
      </c>
      <c r="J96" s="20">
        <v>73526.039999999994</v>
      </c>
    </row>
    <row r="97" spans="1:13" ht="12.75" customHeight="1">
      <c r="A97" s="12" t="s">
        <v>95</v>
      </c>
      <c r="B97" s="19">
        <v>0</v>
      </c>
      <c r="C97" s="24"/>
      <c r="D97" s="12"/>
      <c r="E97" s="24">
        <f t="shared" si="12"/>
        <v>0</v>
      </c>
      <c r="F97" s="60"/>
      <c r="G97" s="24">
        <v>0</v>
      </c>
      <c r="H97" s="19">
        <v>0</v>
      </c>
      <c r="I97" s="22">
        <v>0</v>
      </c>
      <c r="J97" s="20">
        <v>1600</v>
      </c>
    </row>
    <row r="98" spans="1:13" ht="12.75" customHeight="1">
      <c r="A98" s="12" t="s">
        <v>96</v>
      </c>
      <c r="B98" s="19">
        <v>0</v>
      </c>
      <c r="C98" s="24"/>
      <c r="D98" s="12"/>
      <c r="E98" s="24">
        <f t="shared" si="12"/>
        <v>0</v>
      </c>
      <c r="F98" s="60"/>
      <c r="G98" s="24">
        <v>0</v>
      </c>
      <c r="H98" s="19">
        <v>0</v>
      </c>
      <c r="I98" s="22">
        <v>0</v>
      </c>
      <c r="J98" s="20">
        <v>19546.45</v>
      </c>
    </row>
    <row r="99" spans="1:13" ht="12.75" customHeight="1">
      <c r="A99" s="12" t="s">
        <v>97</v>
      </c>
      <c r="B99" s="19">
        <v>0</v>
      </c>
      <c r="C99" s="24"/>
      <c r="D99" s="12"/>
      <c r="E99" s="24">
        <f t="shared" si="12"/>
        <v>0</v>
      </c>
      <c r="F99" s="60"/>
      <c r="G99" s="24">
        <v>0</v>
      </c>
      <c r="H99" s="19">
        <v>0</v>
      </c>
      <c r="I99" s="22">
        <v>0</v>
      </c>
      <c r="J99" s="20">
        <v>58300</v>
      </c>
      <c r="M99" s="32"/>
    </row>
    <row r="100" spans="1:13" ht="12.75" customHeight="1">
      <c r="A100" s="29" t="s">
        <v>98</v>
      </c>
      <c r="B100" s="19">
        <v>0</v>
      </c>
      <c r="C100" s="19"/>
      <c r="D100" s="29"/>
      <c r="E100" s="19">
        <f t="shared" si="12"/>
        <v>0</v>
      </c>
      <c r="F100" s="60"/>
      <c r="G100" s="19">
        <v>0</v>
      </c>
      <c r="H100" s="19">
        <v>0</v>
      </c>
      <c r="I100" s="22">
        <v>0</v>
      </c>
      <c r="J100" s="20">
        <v>5000</v>
      </c>
      <c r="M100" s="32"/>
    </row>
    <row r="101" spans="1:13" ht="12.75" customHeight="1">
      <c r="A101" s="12" t="s">
        <v>99</v>
      </c>
      <c r="B101" s="14">
        <v>10527.7</v>
      </c>
      <c r="C101" s="16"/>
      <c r="D101" s="15"/>
      <c r="E101" s="16">
        <f t="shared" si="12"/>
        <v>10527.7</v>
      </c>
      <c r="F101" s="61"/>
      <c r="G101" s="16">
        <v>10527.7</v>
      </c>
      <c r="H101" s="14">
        <v>10527.7</v>
      </c>
      <c r="I101" s="43">
        <v>10527.7</v>
      </c>
      <c r="J101" s="17">
        <v>137035</v>
      </c>
      <c r="M101" s="32"/>
    </row>
    <row r="102" spans="1:13" ht="12.75" customHeight="1">
      <c r="A102" s="33"/>
      <c r="B102" s="25">
        <f>SUM(B27:B101)</f>
        <v>4982881.6331085367</v>
      </c>
      <c r="C102" s="25">
        <f t="shared" ref="C102" si="13">SUM(C27:C101)</f>
        <v>2246.2021624904637</v>
      </c>
      <c r="D102" s="25">
        <f>SUM(D27:D101)</f>
        <v>7864.2947289716158</v>
      </c>
      <c r="E102" s="25">
        <f>SUM(B102:D102)</f>
        <v>4992992.129999999</v>
      </c>
      <c r="F102" s="25"/>
      <c r="G102" s="25">
        <f>SUM(G27:G101)</f>
        <v>5029242.13</v>
      </c>
      <c r="H102" s="25">
        <f>SUM(H27:H101)</f>
        <v>3292785.3399999994</v>
      </c>
      <c r="I102" s="39">
        <v>2081464.5999999999</v>
      </c>
      <c r="J102" s="20">
        <v>7164134.790000001</v>
      </c>
      <c r="M102" s="32"/>
    </row>
    <row r="103" spans="1:13" ht="12.75" customHeight="1">
      <c r="A103" s="34"/>
      <c r="B103" s="34"/>
      <c r="C103" s="50"/>
      <c r="D103" s="34"/>
      <c r="E103" s="34"/>
      <c r="F103" s="58"/>
      <c r="G103" s="34"/>
      <c r="I103" s="39"/>
      <c r="J103" s="32"/>
    </row>
    <row r="104" spans="1:13" ht="12.75" customHeight="1">
      <c r="A104" s="4" t="s">
        <v>100</v>
      </c>
      <c r="B104" s="25">
        <f>B13+B23-B102</f>
        <v>878685.26689146366</v>
      </c>
      <c r="C104" s="25">
        <f>C13+C23-C102</f>
        <v>7112.0478375095363</v>
      </c>
      <c r="D104" s="25">
        <f>D13+D23-D102</f>
        <v>28385.705271028382</v>
      </c>
      <c r="E104" s="25">
        <f>SUM(B104:D104)</f>
        <v>914183.02000000153</v>
      </c>
      <c r="F104" s="25"/>
      <c r="G104" s="25">
        <f>G13+G23-G102</f>
        <v>841683.02000000048</v>
      </c>
      <c r="H104" s="25">
        <f>H13+H23-H102</f>
        <v>715600.20000000065</v>
      </c>
      <c r="I104" s="39">
        <v>426157.77000000025</v>
      </c>
      <c r="J104" s="25">
        <v>274092.75999999885</v>
      </c>
    </row>
    <row r="105" spans="1:13" ht="12.75" customHeight="1">
      <c r="A105" s="4"/>
      <c r="B105" s="4"/>
      <c r="C105" s="49"/>
      <c r="D105" s="4"/>
      <c r="E105" s="4"/>
      <c r="F105" s="4"/>
      <c r="G105" s="4"/>
      <c r="H105" s="25"/>
      <c r="I105" s="39"/>
      <c r="J105" s="25"/>
    </row>
    <row r="106" spans="1:13" ht="12.75" customHeight="1">
      <c r="A106" s="35" t="s">
        <v>101</v>
      </c>
      <c r="B106" s="25">
        <v>1125</v>
      </c>
      <c r="C106" s="51"/>
      <c r="D106" s="25"/>
      <c r="E106" s="25">
        <f>SUM(B106:D106)</f>
        <v>1125</v>
      </c>
      <c r="F106" s="25"/>
      <c r="G106" s="25">
        <v>1125</v>
      </c>
      <c r="H106" s="25">
        <v>1125</v>
      </c>
      <c r="I106" s="44">
        <v>1125</v>
      </c>
      <c r="J106" s="25">
        <v>-88.07</v>
      </c>
    </row>
    <row r="107" spans="1:13" ht="12.75" customHeight="1">
      <c r="A107" s="4"/>
      <c r="B107" s="36"/>
      <c r="C107" s="52"/>
      <c r="D107" s="36"/>
      <c r="E107" s="36"/>
      <c r="F107" s="36"/>
      <c r="G107" s="36"/>
      <c r="H107" s="37"/>
      <c r="I107" s="43"/>
      <c r="J107" s="38"/>
    </row>
    <row r="108" spans="1:13" ht="12.75" customHeight="1">
      <c r="A108" s="4" t="s">
        <v>102</v>
      </c>
      <c r="B108" s="39">
        <f t="shared" ref="B108:D108" si="14">B104-B106</f>
        <v>877560.26689146366</v>
      </c>
      <c r="C108" s="39">
        <f t="shared" si="14"/>
        <v>7112.0478375095363</v>
      </c>
      <c r="D108" s="39">
        <f t="shared" si="14"/>
        <v>28385.705271028382</v>
      </c>
      <c r="E108" s="39">
        <f>SUM(B108:D108)</f>
        <v>913058.02000000153</v>
      </c>
      <c r="F108" s="39"/>
      <c r="G108" s="39">
        <f>G104-G106</f>
        <v>840558.02000000048</v>
      </c>
      <c r="H108" s="39">
        <f>H104-H106</f>
        <v>714475.20000000065</v>
      </c>
      <c r="I108" s="39">
        <v>425032.77000000025</v>
      </c>
      <c r="J108" s="25">
        <v>274180.82999999885</v>
      </c>
    </row>
    <row r="109" spans="1:13" ht="12.75" customHeight="1">
      <c r="A109" s="4"/>
      <c r="B109" s="4"/>
      <c r="C109" s="49"/>
      <c r="D109" s="4"/>
      <c r="E109" s="4"/>
      <c r="F109" s="4"/>
      <c r="G109" s="4"/>
      <c r="H109" s="40"/>
      <c r="I109" s="39"/>
      <c r="J109" s="1"/>
    </row>
    <row r="110" spans="1:13" ht="12.75" customHeight="1">
      <c r="A110" s="4" t="s">
        <v>103</v>
      </c>
      <c r="B110" s="25">
        <v>466489.92999999807</v>
      </c>
      <c r="C110" s="49"/>
      <c r="D110" s="25"/>
      <c r="E110" s="25">
        <f>SUM(B110:D110)</f>
        <v>466489.92999999807</v>
      </c>
      <c r="F110" s="25"/>
      <c r="G110" s="25">
        <v>466489.92999999807</v>
      </c>
      <c r="H110" s="25">
        <f>J112</f>
        <v>466489.92999999807</v>
      </c>
      <c r="I110" s="39">
        <v>466489.92999999807</v>
      </c>
      <c r="J110" s="20">
        <v>192309.09999999919</v>
      </c>
    </row>
    <row r="111" spans="1:13" ht="12.75" customHeight="1">
      <c r="A111" s="4"/>
      <c r="B111" s="4"/>
      <c r="C111" s="49"/>
      <c r="D111" s="4"/>
      <c r="E111" s="4"/>
      <c r="F111" s="4"/>
      <c r="G111" s="4"/>
      <c r="H111" s="18"/>
      <c r="I111" s="39"/>
      <c r="J111" s="1"/>
    </row>
    <row r="112" spans="1:13" ht="12.75" customHeight="1" thickBot="1">
      <c r="A112" s="4" t="s">
        <v>104</v>
      </c>
      <c r="B112" s="41">
        <f>SUM(B108:B111)</f>
        <v>1344050.1968914617</v>
      </c>
      <c r="C112" s="41">
        <f t="shared" ref="C112:D112" si="15">SUM(C108:C111)</f>
        <v>7112.0478375095363</v>
      </c>
      <c r="D112" s="41">
        <f t="shared" si="15"/>
        <v>28385.705271028382</v>
      </c>
      <c r="E112" s="41">
        <f>SUM(B112:D112)</f>
        <v>1379547.9499999997</v>
      </c>
      <c r="F112" s="41"/>
      <c r="G112" s="41">
        <f>SUM(G108:G111)</f>
        <v>1307047.9499999986</v>
      </c>
      <c r="H112" s="41">
        <f>SUM(H108:H111)</f>
        <v>1180965.1299999987</v>
      </c>
      <c r="I112" s="46">
        <v>891522.69999999832</v>
      </c>
      <c r="J112" s="41">
        <v>466489.92999999807</v>
      </c>
    </row>
    <row r="113" spans="1:2" ht="15.75" thickTop="1"/>
    <row r="114" spans="1:2">
      <c r="A114" s="54" t="s">
        <v>116</v>
      </c>
    </row>
    <row r="115" spans="1:2">
      <c r="A115" t="s">
        <v>108</v>
      </c>
    </row>
    <row r="116" spans="1:2">
      <c r="A116" t="s">
        <v>115</v>
      </c>
    </row>
    <row r="117" spans="1:2">
      <c r="B117" s="57" t="s">
        <v>119</v>
      </c>
    </row>
    <row r="118" spans="1:2">
      <c r="A118" s="68" t="s">
        <v>113</v>
      </c>
      <c r="B118" s="67">
        <f>SUM(C12+C102+D102)*6%</f>
        <v>3119.012813487725</v>
      </c>
    </row>
    <row r="119" spans="1:2">
      <c r="A119" s="68" t="s">
        <v>114</v>
      </c>
      <c r="B119" s="69">
        <f>SUM(C9+D23)*6%</f>
        <v>5248.8779999999997</v>
      </c>
    </row>
    <row r="120" spans="1:2" ht="15.75" thickBot="1">
      <c r="A120" s="68" t="s">
        <v>118</v>
      </c>
      <c r="B120" s="70">
        <f>B119-B118</f>
        <v>2129.8651865122747</v>
      </c>
    </row>
    <row r="121" spans="1:2" ht="15.75" thickTop="1"/>
  </sheetData>
  <mergeCells count="7">
    <mergeCell ref="F89:F101"/>
    <mergeCell ref="A1:J1"/>
    <mergeCell ref="A2:J2"/>
    <mergeCell ref="A3:J3"/>
    <mergeCell ref="H4:J4"/>
    <mergeCell ref="B4:F4"/>
    <mergeCell ref="F77:F78"/>
  </mergeCells>
  <printOptions horizontalCentered="1" gridLines="1"/>
  <pageMargins left="0.11811023622047245" right="0.31496062992125984" top="0.35433070866141736" bottom="0.35433070866141736" header="0.31496062992125984" footer="0.31496062992125984"/>
  <pageSetup paperSize="8" scale="97" orientation="landscape" horizontalDpi="300" verticalDpi="300" r:id="rId1"/>
  <headerFooter>
    <oddFooter>&amp;L&amp;10
&amp;R&amp;10&amp;P</oddFooter>
  </headerFooter>
  <rowBreaks count="1" manualBreakCount="1">
    <brk id="6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Segment PL</vt:lpstr>
      <vt:lpstr>'Segment PL'!Print_Titles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Chin Jit</dc:creator>
  <cp:lastModifiedBy>Michelle</cp:lastModifiedBy>
  <cp:lastPrinted>2015-02-02T09:41:45Z</cp:lastPrinted>
  <dcterms:created xsi:type="dcterms:W3CDTF">2014-12-17T06:37:02Z</dcterms:created>
  <dcterms:modified xsi:type="dcterms:W3CDTF">2015-02-02T09:41:46Z</dcterms:modified>
</cp:coreProperties>
</file>