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6A479510-8B80-426F-9D78-A8DB7596D53D}" xr6:coauthVersionLast="45" xr6:coauthVersionMax="45" xr10:uidLastSave="{00000000-0000-0000-0000-000000000000}"/>
  <bookViews>
    <workbookView xWindow="-120" yWindow="-120" windowWidth="20730" windowHeight="11160" tabRatio="776" xr2:uid="{4AD84C25-FC6D-4367-B0CF-53A5941E7595}"/>
  </bookViews>
  <sheets>
    <sheet name="Summary" sheetId="1" r:id="rId1"/>
    <sheet name="1) Ctrip (2016)" sheetId="5" r:id="rId2"/>
    <sheet name="1) Didadee (2017)" sheetId="6" r:id="rId3"/>
    <sheet name="2) Ctrip (2017)" sheetId="7" r:id="rId4"/>
    <sheet name="3) Mas Ctrip (2016)" sheetId="12" r:id="rId5"/>
    <sheet name="4) Spring Tour (2017)" sheetId="11" r:id="rId6"/>
    <sheet name="5) Tuniu (2017)" sheetId="8" r:id="rId7"/>
    <sheet name="6) AirAsia China (2017)" sheetId="13" r:id="rId8"/>
    <sheet name="7) AA China Travel Fair (2017" sheetId="15" r:id="rId9"/>
    <sheet name="8)Shanghai Travel Fair (2017)" sheetId="10" r:id="rId10"/>
    <sheet name="9) S. Media Contest (2017)" sheetId="16" r:id="rId11"/>
    <sheet name="1) Taiwan Application (2018)" sheetId="17" r:id="rId12"/>
    <sheet name="2) Ctrip China (2018)" sheetId="18" r:id="rId13"/>
    <sheet name="3) Tuniu (2018)" sheetId="19" r:id="rId14"/>
    <sheet name="4) Ctrip China (2018)" sheetId="20" r:id="rId15"/>
    <sheet name="5) ITB China Shanghai(2018)" sheetId="9" r:id="rId16"/>
    <sheet name="6) China Int Import Expo(2018)" sheetId="21" r:id="rId17"/>
    <sheet name="1) Weibo &amp; Wechat " sheetId="23" r:id="rId18"/>
    <sheet name="2) Marketing Camp. Ctrip China " sheetId="24" r:id="rId19"/>
    <sheet name="3) AFAB" sheetId="25" r:id="rId20"/>
    <sheet name="4) MAS China &amp; Sina Weibo KOLs" sheetId="26" r:id="rId21"/>
    <sheet name="5) ITB China &amp; Malaysia Fai (2)" sheetId="28" r:id="rId22"/>
    <sheet name="6) Courtesy Visit to ShenZhen" sheetId="27" r:id="rId23"/>
    <sheet name="7) 5th Xiamen Int Leisure" sheetId="29" r:id="rId24"/>
    <sheet name="8) CITIE" sheetId="30" r:id="rId25"/>
    <sheet name="9) AAX China" sheetId="31" r:id="rId26"/>
    <sheet name="2016" sheetId="3" r:id="rId27"/>
    <sheet name="2017" sheetId="4" r:id="rId28"/>
    <sheet name="2018" sheetId="2" r:id="rId29"/>
    <sheet name="2019" sheetId="22" r:id="rId30"/>
  </sheets>
  <externalReferences>
    <externalReference r:id="rId31"/>
  </externalReferences>
  <definedNames>
    <definedName name="_xlnm._FilterDatabase" localSheetId="27" hidden="1">'2017'!$A$4:$J$60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8" i="1" l="1"/>
  <c r="D58" i="1"/>
  <c r="D33" i="31"/>
  <c r="E33" i="31"/>
  <c r="A4" i="31"/>
  <c r="H57" i="1" l="1"/>
  <c r="F57" i="1"/>
  <c r="D57" i="1"/>
  <c r="E10" i="30"/>
  <c r="E12" i="30"/>
  <c r="E11" i="30"/>
  <c r="D33" i="30"/>
  <c r="A4" i="30"/>
  <c r="H56" i="1"/>
  <c r="F56" i="1"/>
  <c r="D56" i="1"/>
  <c r="H55" i="1"/>
  <c r="F55" i="1"/>
  <c r="D55" i="1"/>
  <c r="H54" i="1"/>
  <c r="F54" i="1"/>
  <c r="D54" i="1"/>
  <c r="E21" i="29"/>
  <c r="E33" i="29"/>
  <c r="E17" i="29"/>
  <c r="E22" i="29"/>
  <c r="E25" i="27"/>
  <c r="F12" i="27" a="1"/>
  <c r="F12" i="27" s="1"/>
  <c r="E27" i="28"/>
  <c r="E16" i="28"/>
  <c r="E11" i="28"/>
  <c r="D33" i="29"/>
  <c r="A4" i="29"/>
  <c r="D27" i="28"/>
  <c r="A4" i="28"/>
  <c r="D25" i="27"/>
  <c r="A4" i="27"/>
  <c r="D53" i="1"/>
  <c r="H52" i="1"/>
  <c r="F52" i="1"/>
  <c r="D52" i="1"/>
  <c r="H51" i="1"/>
  <c r="H50" i="1"/>
  <c r="D51" i="1"/>
  <c r="G39" i="1"/>
  <c r="G40" i="1"/>
  <c r="G41" i="1"/>
  <c r="G42" i="1"/>
  <c r="G43" i="1" s="1"/>
  <c r="G49" i="1" s="1"/>
  <c r="G38" i="1"/>
  <c r="D50" i="1"/>
  <c r="G58" i="22"/>
  <c r="E25" i="26"/>
  <c r="F53" i="1" s="1"/>
  <c r="D25" i="26"/>
  <c r="H53" i="1" s="1"/>
  <c r="A4" i="26"/>
  <c r="H8" i="22"/>
  <c r="E25" i="25"/>
  <c r="D25" i="25"/>
  <c r="A4" i="25"/>
  <c r="E25" i="24"/>
  <c r="F51" i="1" s="1"/>
  <c r="D25" i="24"/>
  <c r="A4" i="24"/>
  <c r="E25" i="23"/>
  <c r="F50" i="1" s="1"/>
  <c r="G50" i="1" s="1"/>
  <c r="D25" i="23"/>
  <c r="A4" i="23"/>
  <c r="G28" i="2"/>
  <c r="G26" i="2"/>
  <c r="G51" i="1" l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E33" i="30"/>
  <c r="H40" i="1"/>
  <c r="A4" i="21"/>
  <c r="D25" i="21"/>
  <c r="E25" i="21"/>
  <c r="F40" i="1" s="1"/>
  <c r="K40" i="1" l="1"/>
  <c r="D39" i="1"/>
  <c r="D38" i="1"/>
  <c r="E17" i="9" l="1"/>
  <c r="E16" i="9"/>
  <c r="D25" i="9"/>
  <c r="H39" i="1" s="1"/>
  <c r="E19" i="20"/>
  <c r="F38" i="1" s="1"/>
  <c r="D19" i="20"/>
  <c r="H38" i="1" s="1"/>
  <c r="H37" i="1" l="1"/>
  <c r="D37" i="1"/>
  <c r="E19" i="19"/>
  <c r="F37" i="1" s="1"/>
  <c r="D19" i="19"/>
  <c r="H36" i="1"/>
  <c r="D36" i="1"/>
  <c r="E15" i="18"/>
  <c r="F36" i="1" s="1"/>
  <c r="D15" i="18"/>
  <c r="H35" i="1"/>
  <c r="D35" i="1"/>
  <c r="E19" i="17"/>
  <c r="F35" i="1" s="1"/>
  <c r="D19" i="17"/>
  <c r="E15" i="12"/>
  <c r="F22" i="1" s="1"/>
  <c r="H62" i="4"/>
  <c r="E25" i="10"/>
  <c r="D28" i="1"/>
  <c r="D27" i="1"/>
  <c r="D26" i="1"/>
  <c r="D25" i="1"/>
  <c r="D24" i="1"/>
  <c r="G10" i="1"/>
  <c r="G11" i="1" s="1"/>
  <c r="D12" i="1"/>
  <c r="K36" i="1" l="1"/>
  <c r="K35" i="1"/>
  <c r="F23" i="1"/>
  <c r="D23" i="1"/>
  <c r="E20" i="16"/>
  <c r="F28" i="1" s="1"/>
  <c r="D20" i="16"/>
  <c r="H28" i="1" s="1"/>
  <c r="E19" i="15"/>
  <c r="F26" i="1" s="1"/>
  <c r="D19" i="15"/>
  <c r="H26" i="1" s="1"/>
  <c r="E19" i="13"/>
  <c r="F25" i="1" s="1"/>
  <c r="D19" i="13"/>
  <c r="H25" i="1" s="1"/>
  <c r="D22" i="1"/>
  <c r="H69" i="4"/>
  <c r="D15" i="12"/>
  <c r="H22" i="1" s="1"/>
  <c r="E13" i="11"/>
  <c r="D13" i="11"/>
  <c r="H23" i="1" s="1"/>
  <c r="F27" i="1"/>
  <c r="D25" i="10"/>
  <c r="H27" i="1" s="1"/>
  <c r="E25" i="9"/>
  <c r="F39" i="1" s="1"/>
  <c r="K28" i="1" l="1"/>
  <c r="D21" i="1"/>
  <c r="E19" i="8" l="1"/>
  <c r="F24" i="1" s="1"/>
  <c r="D19" i="8"/>
  <c r="H24" i="1" s="1"/>
  <c r="E19" i="7"/>
  <c r="F21" i="1" s="1"/>
  <c r="D19" i="7"/>
  <c r="H21" i="1" s="1"/>
  <c r="I63" i="4"/>
  <c r="D20" i="1"/>
  <c r="E16" i="6"/>
  <c r="F20" i="1" s="1"/>
  <c r="D16" i="6"/>
  <c r="H20" i="1" s="1"/>
  <c r="D15" i="5"/>
  <c r="H12" i="1" s="1"/>
  <c r="E15" i="5"/>
  <c r="F12" i="1" s="1"/>
  <c r="K10" i="3"/>
  <c r="K8" i="3"/>
  <c r="K21" i="1" l="1"/>
  <c r="K12" i="1"/>
  <c r="K41" i="1" s="1"/>
  <c r="G12" i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4" i="1" s="1"/>
  <c r="G35" i="1" s="1"/>
  <c r="G36" i="1" s="1"/>
  <c r="H66" i="4"/>
  <c r="G37" i="1" l="1"/>
  <c r="K44" i="1" s="1"/>
</calcChain>
</file>

<file path=xl/sharedStrings.xml><?xml version="1.0" encoding="utf-8"?>
<sst xmlns="http://schemas.openxmlformats.org/spreadsheetml/2006/main" count="1003" uniqueCount="414">
  <si>
    <t>Penang Global Tourism Sdn Bhd</t>
  </si>
  <si>
    <t>Tactical Campaign - China</t>
  </si>
  <si>
    <t>Total Budget</t>
  </si>
  <si>
    <t>Date</t>
  </si>
  <si>
    <t>Description</t>
  </si>
  <si>
    <t>Debit (RM)</t>
  </si>
  <si>
    <t>Credit (RM)</t>
  </si>
  <si>
    <t>Balance</t>
  </si>
  <si>
    <t xml:space="preserve">TACTICAL CAMPAIGN - CHINA               </t>
  </si>
  <si>
    <t>Date : 29/06/2018</t>
  </si>
  <si>
    <t xml:space="preserve">PENANG GLOBAL TOURISM SDN BHD                                                   </t>
  </si>
  <si>
    <t>Batch</t>
  </si>
  <si>
    <t>Ref.No.(1)</t>
  </si>
  <si>
    <t>Ref.No.(2)</t>
  </si>
  <si>
    <t>Desp.(1)</t>
  </si>
  <si>
    <t>Desp.(2)</t>
  </si>
  <si>
    <t>Debit</t>
  </si>
  <si>
    <t>Credit</t>
  </si>
  <si>
    <t>BALANCE B/F</t>
  </si>
  <si>
    <t>V2016/733</t>
  </si>
  <si>
    <t>687780</t>
  </si>
  <si>
    <t>CIMB BANK BERHAD</t>
  </si>
  <si>
    <t>CHINA TACTICAL CAMPAIGN-CAMPAIGN FEE</t>
  </si>
  <si>
    <t>BANK CHARGES</t>
  </si>
  <si>
    <t>6% GST</t>
  </si>
  <si>
    <t>V2016/741</t>
  </si>
  <si>
    <t>PGTEFT1710</t>
  </si>
  <si>
    <t>PINANG PERANAKAN MANSION SDN BHD</t>
  </si>
  <si>
    <t>CHINA TACTICAL CAMPAIGN-ENTRANCE TICKET</t>
  </si>
  <si>
    <t>V2016/773</t>
  </si>
  <si>
    <t>687785</t>
  </si>
  <si>
    <t>ELANG WAH SDN BHD</t>
  </si>
  <si>
    <t>PENANG HOP ON HOP OFF CITY TOUR TICKET</t>
  </si>
  <si>
    <t>Date : 09/06/2017</t>
  </si>
  <si>
    <t>V2017/059</t>
  </si>
  <si>
    <t>687862</t>
  </si>
  <si>
    <t>DIDADEE SDN BHD</t>
  </si>
  <si>
    <t>SOCIAL MEDIA MARKETING CAMPAIGN</t>
  </si>
  <si>
    <t>Digital</t>
  </si>
  <si>
    <t>V2017/270</t>
  </si>
  <si>
    <t>PGTEFT2198</t>
  </si>
  <si>
    <t>ROD CREATIVE SDN BHD</t>
  </si>
  <si>
    <t>SIMILI STICKER-29MM x 12MM</t>
  </si>
  <si>
    <t>Printing</t>
  </si>
  <si>
    <t>V2017/272</t>
  </si>
  <si>
    <t>PGTEFT2200</t>
  </si>
  <si>
    <t>TNT EXPRESS WORLDWIDE (M) SDN BHD</t>
  </si>
  <si>
    <t>COURIER OF PROMO MATERIAL TO CTRIP CHINA</t>
  </si>
  <si>
    <t>V2017/282</t>
  </si>
  <si>
    <t>687914</t>
  </si>
  <si>
    <t>CHEONG SENG CHAN SDN BHD</t>
  </si>
  <si>
    <t>FOLDABLE CHINA BROCHURE-CHINA MKT-5K PCS</t>
  </si>
  <si>
    <t>V2017/330</t>
  </si>
  <si>
    <t>PGTEFT2235</t>
  </si>
  <si>
    <t>TWO PRO PRINT SERVICES</t>
  </si>
  <si>
    <t>CHINESE TRADE BOOKLET-2,000 BOOKS</t>
  </si>
  <si>
    <t>OR00767</t>
  </si>
  <si>
    <t>EFT</t>
  </si>
  <si>
    <t>WE CHAT VERIFICATION PROCESSING FEE</t>
  </si>
  <si>
    <t>V2017/385</t>
  </si>
  <si>
    <t>TT</t>
  </si>
  <si>
    <t>SHANGHAI SPRING INT TRAVEL SRVCE GRP LTD</t>
  </si>
  <si>
    <t>CAMPAIGN FEE-SPRING TOUR+SPRINT AIRLINES</t>
  </si>
  <si>
    <t>Spring tour</t>
  </si>
  <si>
    <t>V2017/390</t>
  </si>
  <si>
    <t>PGTEFT2276</t>
  </si>
  <si>
    <t>DHL EXPRESS (MALAYSIA) SDN BHD</t>
  </si>
  <si>
    <t>COURIER PROMO MATERIAL TO GUANGZHOU</t>
  </si>
  <si>
    <t>V2017/436</t>
  </si>
  <si>
    <t>SHENZHEN TENCENT COMPUTER SYSTEMS LTD</t>
  </si>
  <si>
    <t>VERIFICATION FEE-WECHAT CHINA ACCOUNT</t>
  </si>
  <si>
    <t>V2017/499</t>
  </si>
  <si>
    <t>687968</t>
  </si>
  <si>
    <t>CHINA TACTICAL CAMPAIGN FEE-1/6-29/2/18</t>
  </si>
  <si>
    <t xml:space="preserve">Ctrip </t>
  </si>
  <si>
    <t>V2017/514</t>
  </si>
  <si>
    <t>PGTEFT2370</t>
  </si>
  <si>
    <t>PERBADANAN BUKIT BENDERA PULAU PINANG</t>
  </si>
  <si>
    <t>TACTICAL CAMPAIGN-CHINA-TRAIN TIC-42PAX</t>
  </si>
  <si>
    <t>Mas Ctrip</t>
  </si>
  <si>
    <t>V2017/604</t>
  </si>
  <si>
    <t>PGTEFT2441</t>
  </si>
  <si>
    <t>TCC-DUTY&amp;TAX FR SHIPMENT-BEIJING,CHINA</t>
  </si>
  <si>
    <t>TCC-SEND CHINESE PROMO MATERIAL TO CHINA</t>
  </si>
  <si>
    <t>V2017/694</t>
  </si>
  <si>
    <t>688008</t>
  </si>
  <si>
    <t>SOCIAL MEDIA MARKETING CAMPAIGN(2ND PMT)</t>
  </si>
  <si>
    <t>V2017/827</t>
  </si>
  <si>
    <t>CTRIP BUSINESS (SHANGHAI) CO. TD</t>
  </si>
  <si>
    <t>CTC-MSIA A.LINE&amp;CTRIP CHINA-CAMPAIGN FEE</t>
  </si>
  <si>
    <t>V2017/833</t>
  </si>
  <si>
    <t>688037</t>
  </si>
  <si>
    <t>KETUA PENGARAH HASIL DALAM NEGERI</t>
  </si>
  <si>
    <t>WITHOLDING TAX-CTRIP BUSINESS (SHANGHAI)</t>
  </si>
  <si>
    <t>V2017/878</t>
  </si>
  <si>
    <t>NANJING TUNIU INT TRAVEL SERVICE CO.</t>
  </si>
  <si>
    <t>CAMPAIGN FEE WITH TUNIU CHINA (USD16200)</t>
  </si>
  <si>
    <t xml:space="preserve">Tuniu </t>
  </si>
  <si>
    <t>V2017/910</t>
  </si>
  <si>
    <t>688048</t>
  </si>
  <si>
    <t>SOCIAL MEDIA MARKETING CAMPAIGN(3RD PMT)</t>
  </si>
  <si>
    <t>V2017/934</t>
  </si>
  <si>
    <t>688055</t>
  </si>
  <si>
    <t>WTHOLDING TAX BEHALF NANJING TUNIU INT</t>
  </si>
  <si>
    <t>V2017/1061</t>
  </si>
  <si>
    <t>688079</t>
  </si>
  <si>
    <t>AIRASIA BERHAD</t>
  </si>
  <si>
    <t>MARKETING CAMPAIGN WITH AIRASIA CHINA</t>
  </si>
  <si>
    <t>AirAsia</t>
  </si>
  <si>
    <t>V2017/1070</t>
  </si>
  <si>
    <t>PGTEFT2781</t>
  </si>
  <si>
    <t>CAHAYA UTARA SDN BHD</t>
  </si>
  <si>
    <t>HOTEL VOUCHERS 10x3D2N (RM270.60x10x2N)</t>
  </si>
  <si>
    <t>Adhoc</t>
  </si>
  <si>
    <t>LOCAL GOVT FEE</t>
  </si>
  <si>
    <t>V2017/1082</t>
  </si>
  <si>
    <t>DRAGON AIRLINES LIMITED HANGZHOU OFFICE</t>
  </si>
  <si>
    <t>MRKTNG COLABORATION WTH PGT-CHINA SOCIAL</t>
  </si>
  <si>
    <t>Shanghai Travel Fair</t>
  </si>
  <si>
    <t>V2018/229</t>
  </si>
  <si>
    <t>MARKETING COLLABORATION WTH PGT IN CHINA</t>
  </si>
  <si>
    <t>V2018/379</t>
  </si>
  <si>
    <t>CTRIP BUSINESS (SHANGHAI)CO.LTD</t>
  </si>
  <si>
    <t>CAMPAIGN FEE (USD 39,800@3.9373)</t>
  </si>
  <si>
    <t>V2018/443</t>
  </si>
  <si>
    <t>NANJING TUNIU INT TAVEL SERVICE LTD</t>
  </si>
  <si>
    <t>DESTINATION PENANG &amp; TUNIU PROMOTION</t>
  </si>
  <si>
    <t>OR00690</t>
  </si>
  <si>
    <t>Ref</t>
  </si>
  <si>
    <t>Grant from Hotel Fee - China Marketing - 1st batch</t>
  </si>
  <si>
    <t>Grant from Hotel Fee - China Marketing</t>
  </si>
  <si>
    <t>China Tactical Campaign with Ctrip</t>
  </si>
  <si>
    <t>25/7/2016 - 31/8/2016</t>
  </si>
  <si>
    <t>Period :</t>
  </si>
  <si>
    <t>No.</t>
  </si>
  <si>
    <t>Cash back for New Bookings</t>
  </si>
  <si>
    <t xml:space="preserve">Penang Hop On Hop Off </t>
  </si>
  <si>
    <t>Pinang Peranakan Mansion Entrace Fee</t>
  </si>
  <si>
    <t>Budgetd Amount (RM)</t>
  </si>
  <si>
    <t>Actual (RM)</t>
  </si>
  <si>
    <t>Remarks</t>
  </si>
  <si>
    <t>Penang Hill Funicular Train Tickets</t>
  </si>
  <si>
    <t>Contingency</t>
  </si>
  <si>
    <t>-</t>
  </si>
  <si>
    <t>Year 2016</t>
  </si>
  <si>
    <t>Year 2017</t>
  </si>
  <si>
    <t>Balance b/f</t>
  </si>
  <si>
    <t>Didadee - China Digital Marketing Campaign</t>
  </si>
  <si>
    <t>1/1/2017 - 31/1/2018</t>
  </si>
  <si>
    <t xml:space="preserve">China Digital Marketing - 40% </t>
  </si>
  <si>
    <t xml:space="preserve">China Digital Marketing - 30% </t>
  </si>
  <si>
    <t>1/6/2017 - 29/2/2018</t>
  </si>
  <si>
    <t>Cash Back for New Bookings</t>
  </si>
  <si>
    <t>WeCast Live Programme (KOL)</t>
  </si>
  <si>
    <t>Penang Hop On Hop Off Tickets</t>
  </si>
  <si>
    <t>Pinang Peranakan Mansion Entrance Ticket</t>
  </si>
  <si>
    <t>Contingency Cost</t>
  </si>
  <si>
    <t>China Tuniu Tactical Campaign</t>
  </si>
  <si>
    <t>1/9/2017 - 31/10/2017</t>
  </si>
  <si>
    <t>Tactical Campaign Fee</t>
  </si>
  <si>
    <t>Contingecy Fee</t>
  </si>
  <si>
    <t>China Tactical Campaign with Ctrip China</t>
  </si>
  <si>
    <t xml:space="preserve">Period </t>
  </si>
  <si>
    <t>25/9/2017 - 26/11/2017</t>
  </si>
  <si>
    <t xml:space="preserve">Contingency </t>
  </si>
  <si>
    <t>Shanghai World Travel Fair 2017</t>
  </si>
  <si>
    <t>20/4/2017 - 23/4/2017</t>
  </si>
  <si>
    <t>Participation Fee</t>
  </si>
  <si>
    <t>Air Fare - Danny Tan</t>
  </si>
  <si>
    <t>Air Fare - Thoy Siew Ping</t>
  </si>
  <si>
    <t>Agency Collection fee</t>
  </si>
  <si>
    <t>Travel Insurance - Thoy Siew Ping</t>
  </si>
  <si>
    <t>Hotel Accommodation - Danny Tan</t>
  </si>
  <si>
    <t>Hotel Accommodation - Thoy Siew Ping</t>
  </si>
  <si>
    <t>Meal Allowance - Danny Tan</t>
  </si>
  <si>
    <t>Meal Allowance - Thoy Siew Ping</t>
  </si>
  <si>
    <t>Transportation</t>
  </si>
  <si>
    <t>SimCard</t>
  </si>
  <si>
    <t>Courier service</t>
  </si>
  <si>
    <t>China Tactical Campaign with Spring Tour</t>
  </si>
  <si>
    <t>13/3/2017 - 30/4/2017</t>
  </si>
  <si>
    <t>China Tactical Campaign with Malaysia Ctrip + Ctrip China</t>
  </si>
  <si>
    <t>Joint Promotional Campaign for China</t>
  </si>
  <si>
    <t xml:space="preserve">Tactical Campaign with AirAsia China </t>
  </si>
  <si>
    <t>Dec 2016 - Feb 2017</t>
  </si>
  <si>
    <t>We Chat China Account Verification Fee</t>
  </si>
  <si>
    <t>Processing Fee from Didadee</t>
  </si>
  <si>
    <t>OR 00767</t>
  </si>
  <si>
    <t>TM &amp; AirAsia China Fairs Sponsorship</t>
  </si>
  <si>
    <t>Sept - October 2017</t>
  </si>
  <si>
    <t>Accommodation Vouchers</t>
  </si>
  <si>
    <t>Courier Charges</t>
  </si>
  <si>
    <t xml:space="preserve">China Digital Marketing - Social Media Contest </t>
  </si>
  <si>
    <t>28/8/2017 - 1/3/2018</t>
  </si>
  <si>
    <t>Return Ticket to Beijing x 4</t>
  </si>
  <si>
    <t>Return Ticket to Shanghai x 4</t>
  </si>
  <si>
    <t>* 2 return ticket to Shanghai</t>
  </si>
  <si>
    <t>1)</t>
  </si>
  <si>
    <t>2)</t>
  </si>
  <si>
    <t>3)</t>
  </si>
  <si>
    <t>4)</t>
  </si>
  <si>
    <t>5)</t>
  </si>
  <si>
    <t>Grant from Hotel Fee - China Marketing - 2nd batch</t>
  </si>
  <si>
    <t>OR00700</t>
  </si>
  <si>
    <t>OR 00792</t>
  </si>
  <si>
    <t>Grant from Hotel Fee - China Marketing - 3rd batch</t>
  </si>
  <si>
    <t>6)</t>
  </si>
  <si>
    <t>7)</t>
  </si>
  <si>
    <t>8)</t>
  </si>
  <si>
    <t>9)</t>
  </si>
  <si>
    <t>10)</t>
  </si>
  <si>
    <t>Souvenirs</t>
  </si>
  <si>
    <t>Visa Application</t>
  </si>
  <si>
    <t>V2017/391</t>
  </si>
  <si>
    <t>V2017/344 &amp; 467</t>
  </si>
  <si>
    <t>V2017/413</t>
  </si>
  <si>
    <t>V2017/415</t>
  </si>
  <si>
    <t>V2017/325</t>
  </si>
  <si>
    <t>V2017/293</t>
  </si>
  <si>
    <t>V2017/391 &amp; 415</t>
  </si>
  <si>
    <t>Printing of promotional materials</t>
  </si>
  <si>
    <t>Year 2018</t>
  </si>
  <si>
    <t>China Digital Marketing - Taiwan Application Inc</t>
  </si>
  <si>
    <t>1/5/2018 - 31/7/2018</t>
  </si>
  <si>
    <t xml:space="preserve">China Digital Marketing </t>
  </si>
  <si>
    <t>Budgeted</t>
  </si>
  <si>
    <t>Status</t>
  </si>
  <si>
    <t>Done</t>
  </si>
  <si>
    <t>In Progess</t>
  </si>
  <si>
    <t xml:space="preserve">2) </t>
  </si>
  <si>
    <t>1/5/2018 - 31/10/2018</t>
  </si>
  <si>
    <t xml:space="preserve">3) </t>
  </si>
  <si>
    <t>China Tuniu Tactical Campaign with Tuniu China</t>
  </si>
  <si>
    <t>1/5/2018 - 30/9/2018</t>
  </si>
  <si>
    <t>* 2 return ticket to Beijing</t>
  </si>
  <si>
    <t>ITB China Shanghai</t>
  </si>
  <si>
    <t>14/5/2018 - 19/5/2018</t>
  </si>
  <si>
    <t>CO-Partnership Cost</t>
  </si>
  <si>
    <t>Air Fare - OCY</t>
  </si>
  <si>
    <t>Agent Collection Fee</t>
  </si>
  <si>
    <t>Meal Allowance - OCY</t>
  </si>
  <si>
    <t>Sim Card</t>
  </si>
  <si>
    <t>Contingency - Visa</t>
  </si>
  <si>
    <t xml:space="preserve"> - Visa Photo (DT)</t>
  </si>
  <si>
    <t xml:space="preserve"> - Souvenirs</t>
  </si>
  <si>
    <t xml:space="preserve"> - Entertainment (DT)</t>
  </si>
  <si>
    <t>V2018/515</t>
  </si>
  <si>
    <t>V2018/376</t>
  </si>
  <si>
    <t>Shanghai Accommodation - OCY &amp; Danny Tan</t>
  </si>
  <si>
    <t>V2018/601</t>
  </si>
  <si>
    <t>V2018/678</t>
  </si>
  <si>
    <t>V2018/601 &amp; 678</t>
  </si>
  <si>
    <t xml:space="preserve">V2018/453 &amp; 605
</t>
  </si>
  <si>
    <t>V2018/480</t>
  </si>
  <si>
    <t>China International Import Expo</t>
  </si>
  <si>
    <t>China International Import Expo (CIIE)</t>
  </si>
  <si>
    <t>5/11/2018 - 10/11/2018</t>
  </si>
  <si>
    <t>Hotel Accommodation</t>
  </si>
  <si>
    <t>Meal Allowance</t>
  </si>
  <si>
    <t>V2018/833</t>
  </si>
  <si>
    <t>CTRIP BUSINESS (SHANGHAI) CO.TD</t>
  </si>
  <si>
    <t>50% CAMPAIGN FEE(MAY-OCT'18)-USD24059.98</t>
  </si>
  <si>
    <t>Tactical Campaign Fee (Balance)</t>
  </si>
  <si>
    <t>V2018/1160</t>
  </si>
  <si>
    <t>N/A</t>
  </si>
  <si>
    <t>50% BAL CAMPAIGN FEE(MAY-OCT'18)</t>
  </si>
  <si>
    <t>V2018/1013 &amp; 1032</t>
  </si>
  <si>
    <t xml:space="preserve"> - Tau Sar Pneah</t>
  </si>
  <si>
    <t xml:space="preserve"> - Sim Card</t>
  </si>
  <si>
    <t>Air Fare - 2 pax (NCH &amp; TSP)</t>
  </si>
  <si>
    <t>V2018/1173</t>
  </si>
  <si>
    <t>V2018/1049 &amp; 1050</t>
  </si>
  <si>
    <t>V2018/1124 &amp; 1173</t>
  </si>
  <si>
    <t>V2018/1050</t>
  </si>
  <si>
    <t>Year 2019</t>
  </si>
  <si>
    <t>Date : 17/09/2019</t>
  </si>
  <si>
    <t>JV19/01/05</t>
  </si>
  <si>
    <t/>
  </si>
  <si>
    <t>MY HORIZON MEDIA SDN BHD</t>
  </si>
  <si>
    <t>RECLASS FOR PREPAYMENT-WEIBO&amp;WECHAT</t>
  </si>
  <si>
    <t>V2019/444</t>
  </si>
  <si>
    <t>688397</t>
  </si>
  <si>
    <t>AFAB MEDIA SDN BHD</t>
  </si>
  <si>
    <t>SPONSOR-ASEAN YONG EMERGING-JUN-JUL19</t>
  </si>
  <si>
    <t>V2019/538</t>
  </si>
  <si>
    <t>688414</t>
  </si>
  <si>
    <t>PTS TRAVEL &amp; TOURS SDN BHD</t>
  </si>
  <si>
    <t>ASEAN YOUNG-COACH RENT 7DAYS (50PAX)</t>
  </si>
  <si>
    <t>ASEAN YOUNG-MEALS</t>
  </si>
  <si>
    <t>V2019/551</t>
  </si>
  <si>
    <t>PGTEFT4216</t>
  </si>
  <si>
    <t>PINNACLE NEXUS SDN BHD</t>
  </si>
  <si>
    <t>MAS-24-29/6 - HOTEL ACCOMODATION</t>
  </si>
  <si>
    <t>SERVICE CHARGE 10%</t>
  </si>
  <si>
    <t>SST 6%</t>
  </si>
  <si>
    <t>TOURISM TAX</t>
  </si>
  <si>
    <t>ROUNDING ADJUSTMENT</t>
  </si>
  <si>
    <t>V2019/599</t>
  </si>
  <si>
    <t>PGTEFT4257</t>
  </si>
  <si>
    <t>PPH PLAZA SDN BHD</t>
  </si>
  <si>
    <t>MKT. CAMP.WITH CTRIP(JUL-OCT)-VENUE RENT</t>
  </si>
  <si>
    <t>MKT. CAMP.WITH CTRIP(JUL-OCT)-6% SST</t>
  </si>
  <si>
    <t>MKT. CAMP.WITH CTRIP(JUL-OCT)-HOTEL ACCM</t>
  </si>
  <si>
    <t>MKT. CAMP.WITH CTRIP(JUL-OCT)-HOTEL FEE</t>
  </si>
  <si>
    <t>MKT. CAMP.WITH CTRIP(JUL-OCT)-TOURISM TX</t>
  </si>
  <si>
    <t>V2019/637</t>
  </si>
  <si>
    <t>PGTEFT4292</t>
  </si>
  <si>
    <t>MON REVE TALENT AND EVENT MANAGEMENT</t>
  </si>
  <si>
    <t>MOU SIGNING BETWEEN CTRIP &amp; PGT 09/07/19</t>
  </si>
  <si>
    <t>V2019/652</t>
  </si>
  <si>
    <t>PGTEFT4298</t>
  </si>
  <si>
    <t>PGT WECHAT VERIFICATION FEE</t>
  </si>
  <si>
    <t>V2019/720</t>
  </si>
  <si>
    <t>PGTEFT4353</t>
  </si>
  <si>
    <t>SINA WEIBO&amp;M'SIA AIR-CN-00077 OVERPAID</t>
  </si>
  <si>
    <t>V2019/727</t>
  </si>
  <si>
    <t>PGTEFT4358</t>
  </si>
  <si>
    <t>FTZ TRAVEL &amp; TOURS SDN BHD</t>
  </si>
  <si>
    <t>MKT. CAMP.WITH CTRIP-TRANSPORTATION</t>
  </si>
  <si>
    <t>MKT. CAMP.WITH CTRIP-6% SST</t>
  </si>
  <si>
    <t>V2019/788</t>
  </si>
  <si>
    <t>688448</t>
  </si>
  <si>
    <t>50% BAL MAINTAIN&amp;UPDATE PGT WEIBO&amp;WECHAT</t>
  </si>
  <si>
    <t>WeChat and Weibo Management &amp; Campaign</t>
  </si>
  <si>
    <t>2018-2019</t>
  </si>
  <si>
    <t>Management &amp; Service Fee</t>
  </si>
  <si>
    <t>Marketing Campaign with Ctrip China &amp; MOU Signing</t>
  </si>
  <si>
    <t>2019</t>
  </si>
  <si>
    <t>Marketing Campaign with Ctrip</t>
  </si>
  <si>
    <t>MOU Signing Ceremony</t>
  </si>
  <si>
    <t>Marketing Young Emerging Designers &amp; #Wearwhatsfair China</t>
  </si>
  <si>
    <t>June - July 2019</t>
  </si>
  <si>
    <t>Sponsorship</t>
  </si>
  <si>
    <t>Local Handling</t>
  </si>
  <si>
    <t>V2018/1189
V2019/652</t>
  </si>
  <si>
    <t>V2019/444 &amp; 538</t>
  </si>
  <si>
    <t xml:space="preserve">Malaysia Airlines China &amp; Sina Weibo KOLs Campaign </t>
  </si>
  <si>
    <t>24/62019-29/6/2019</t>
  </si>
  <si>
    <t>KOLs Management &amp; Planning Fee with Trustwin Groups</t>
  </si>
  <si>
    <t>Meals</t>
  </si>
  <si>
    <t>Trishaw Ride</t>
  </si>
  <si>
    <t>V2019/599 &amp; 727</t>
  </si>
  <si>
    <t>PGT Wechat Verification Fee</t>
  </si>
  <si>
    <t>ITB China @ Shanghai &amp; Malaysia Culture &amp; Tourism Fair 2019</t>
  </si>
  <si>
    <t>15/5/2019 - 19/5/2019</t>
  </si>
  <si>
    <t>ITB China</t>
  </si>
  <si>
    <t>Additional Badges &amp; Appointments</t>
  </si>
  <si>
    <t>Booth Constructions</t>
  </si>
  <si>
    <t>Electrical &amp; Lighting Cost</t>
  </si>
  <si>
    <t xml:space="preserve">Coffee Refereshment </t>
  </si>
  <si>
    <t>Airfare &amp; Hotel Accommodation</t>
  </si>
  <si>
    <t>Courier Services</t>
  </si>
  <si>
    <t xml:space="preserve">Basic Shell Scheme Booth </t>
  </si>
  <si>
    <t xml:space="preserve">Malaysia Culture &amp; Tourism Fair </t>
  </si>
  <si>
    <t>Booth Fee</t>
  </si>
  <si>
    <t>Promoter Fee</t>
  </si>
  <si>
    <t>Booth Decoration &amp; LED</t>
  </si>
  <si>
    <t>Courtesy Visit to ShenZhen Airlines</t>
  </si>
  <si>
    <t>Flights</t>
  </si>
  <si>
    <t>China Visa Application</t>
  </si>
  <si>
    <t>The 5th China Xiamen International Leisure Tourism Expo</t>
  </si>
  <si>
    <t>19/4/2019 - 21/4/2019</t>
  </si>
  <si>
    <t>Raw Space Rental</t>
  </si>
  <si>
    <t>Booth Construction</t>
  </si>
  <si>
    <t>Electrical &amp; AV Cost</t>
  </si>
  <si>
    <t>Travelling Expenses</t>
  </si>
  <si>
    <t>Ground Transportation</t>
  </si>
  <si>
    <t>Courier Service</t>
  </si>
  <si>
    <t>V2019/345 &amp; 346</t>
  </si>
  <si>
    <t>V2019/436</t>
  </si>
  <si>
    <t>V2019/443</t>
  </si>
  <si>
    <t xml:space="preserve"> - Printing of Here &amp; Now</t>
  </si>
  <si>
    <t>V2019/447</t>
  </si>
  <si>
    <t>V2019/492 &amp; 493</t>
  </si>
  <si>
    <t>V2019/519</t>
  </si>
  <si>
    <t>V2019/456 &amp; 519</t>
  </si>
  <si>
    <t>V2019/112</t>
  </si>
  <si>
    <t>V2019/113</t>
  </si>
  <si>
    <t xml:space="preserve"> - Sim Card for OCY &amp; YP</t>
  </si>
  <si>
    <t>V2019/130</t>
  </si>
  <si>
    <t>V2019/130 &amp; 150</t>
  </si>
  <si>
    <t xml:space="preserve"> - Meal Allowance for OCY &amp; YP</t>
  </si>
  <si>
    <t>V2019/303A</t>
  </si>
  <si>
    <t>V2019/343</t>
  </si>
  <si>
    <t xml:space="preserve"> - Meal Allowance - NCH &amp; TSP</t>
  </si>
  <si>
    <t>V2019/407 &amp; 408</t>
  </si>
  <si>
    <t xml:space="preserve"> - Visa Application</t>
  </si>
  <si>
    <t xml:space="preserve"> - Storage Fee</t>
  </si>
  <si>
    <t xml:space="preserve"> - Purchase of Stationery</t>
  </si>
  <si>
    <t>V2019/428</t>
  </si>
  <si>
    <t>V2019/ 408 &amp; 448</t>
  </si>
  <si>
    <t xml:space="preserve"> - Air Fare (NCH &amp; TSP)</t>
  </si>
  <si>
    <t>V2019/497</t>
  </si>
  <si>
    <t xml:space="preserve"> - Hotel Accommodation</t>
  </si>
  <si>
    <t xml:space="preserve"> - Travel Insurance</t>
  </si>
  <si>
    <t>In Progress</t>
  </si>
  <si>
    <t xml:space="preserve">China (Guangdong) International Tourism Expo (CITIE) </t>
  </si>
  <si>
    <t>30/8/2019 - 1/9/2019</t>
  </si>
  <si>
    <t>Air Fare, Hotel Accommodation &amp; Meal Allowance</t>
  </si>
  <si>
    <t>Printing of Brochuers</t>
  </si>
  <si>
    <t>Extra Baggages</t>
  </si>
  <si>
    <t xml:space="preserve"> - Courier of Promotion Material</t>
  </si>
  <si>
    <t xml:space="preserve"> - Wifi Router</t>
  </si>
  <si>
    <t>V2019/817</t>
  </si>
  <si>
    <t>PGTEFT4433</t>
  </si>
  <si>
    <t>SOCIAL MEDIA CHINA-WECHAT VERIFICATION</t>
  </si>
  <si>
    <t>V2019/1193</t>
  </si>
  <si>
    <t>SHANGHAI CTRIP COMMERCER CO. LTD</t>
  </si>
  <si>
    <t>MKT CAMP(JUL-OCT'19)USD46,430.59@4.16170</t>
  </si>
  <si>
    <t>JV19/12/19</t>
  </si>
  <si>
    <t xml:space="preserve">AIRASIA X </t>
  </si>
  <si>
    <t>China Fly thru to Penang Digital Campaign</t>
  </si>
  <si>
    <t>AirAsia Fly Thru</t>
  </si>
  <si>
    <t>Marketing Campaign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</si>
</sst>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&quot;RM&quot;#,##0.00"/>
    <numFmt numFmtId="165" formatCode="dd/mm/yyyy;@"/>
    <numFmt numFmtId="166" formatCode="#,###,###,##0"/>
    <numFmt numFmtId="167" formatCode="#,###,###,##0.00"/>
    <numFmt numFmtId="168" formatCode="&quot;RM&quot;#,##0"/>
  </numFmts>
  <fonts count="1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2"/>
    <xf numFmtId="0" fontId="2" fillId="0" borderId="1" xfId="2" applyBorder="1" applyAlignment="1">
      <alignment horizontal="center" vertical="center"/>
    </xf>
    <xf numFmtId="165" fontId="2" fillId="0" borderId="0" xfId="2" applyNumberFormat="1"/>
    <xf numFmtId="166" fontId="2" fillId="0" borderId="0" xfId="2" applyNumberFormat="1"/>
    <xf numFmtId="49" fontId="2" fillId="0" borderId="0" xfId="2" applyNumberFormat="1"/>
    <xf numFmtId="167" fontId="2" fillId="0" borderId="0" xfId="2" applyNumberFormat="1"/>
    <xf numFmtId="165" fontId="2" fillId="0" borderId="2" xfId="2" applyNumberFormat="1" applyBorder="1"/>
    <xf numFmtId="0" fontId="5" fillId="0" borderId="0" xfId="2" applyFont="1"/>
    <xf numFmtId="166" fontId="2" fillId="0" borderId="2" xfId="2" applyNumberFormat="1" applyBorder="1"/>
    <xf numFmtId="49" fontId="2" fillId="0" borderId="2" xfId="2" applyNumberFormat="1" applyBorder="1"/>
    <xf numFmtId="167" fontId="2" fillId="0" borderId="3" xfId="2" applyNumberFormat="1" applyBorder="1"/>
    <xf numFmtId="167" fontId="2" fillId="0" borderId="2" xfId="2" applyNumberFormat="1" applyBorder="1"/>
    <xf numFmtId="43" fontId="0" fillId="0" borderId="1" xfId="3" applyFont="1" applyBorder="1" applyAlignment="1">
      <alignment horizontal="center" vertical="center"/>
    </xf>
    <xf numFmtId="43" fontId="0" fillId="0" borderId="0" xfId="3" applyFont="1"/>
    <xf numFmtId="43" fontId="0" fillId="2" borderId="0" xfId="3" applyFont="1" applyFill="1"/>
    <xf numFmtId="43" fontId="0" fillId="0" borderId="2" xfId="3" applyFont="1" applyBorder="1"/>
    <xf numFmtId="49" fontId="2" fillId="0" borderId="0" xfId="2" applyNumberFormat="1" applyFill="1" applyBorder="1"/>
    <xf numFmtId="167" fontId="2" fillId="0" borderId="0" xfId="2" applyNumberFormat="1" applyBorder="1"/>
    <xf numFmtId="165" fontId="2" fillId="0" borderId="0" xfId="2" applyNumberFormat="1" applyBorder="1"/>
    <xf numFmtId="166" fontId="2" fillId="0" borderId="0" xfId="2" applyNumberFormat="1" applyBorder="1"/>
    <xf numFmtId="49" fontId="2" fillId="0" borderId="0" xfId="2" applyNumberFormat="1" applyBorder="1"/>
    <xf numFmtId="43" fontId="0" fillId="0" borderId="0" xfId="3" applyFont="1" applyBorder="1"/>
    <xf numFmtId="43" fontId="0" fillId="0" borderId="3" xfId="3" applyFont="1" applyBorder="1"/>
    <xf numFmtId="0" fontId="2" fillId="0" borderId="1" xfId="2" applyBorder="1" applyAlignment="1">
      <alignment horizontal="center" vertical="center"/>
    </xf>
    <xf numFmtId="165" fontId="2" fillId="0" borderId="0" xfId="2" applyNumberFormat="1"/>
    <xf numFmtId="166" fontId="2" fillId="0" borderId="0" xfId="2" applyNumberFormat="1"/>
    <xf numFmtId="49" fontId="2" fillId="0" borderId="0" xfId="2" applyNumberFormat="1"/>
    <xf numFmtId="167" fontId="2" fillId="0" borderId="0" xfId="2" applyNumberFormat="1"/>
    <xf numFmtId="165" fontId="2" fillId="0" borderId="2" xfId="2" applyNumberFormat="1" applyBorder="1"/>
    <xf numFmtId="166" fontId="2" fillId="0" borderId="2" xfId="2" applyNumberFormat="1" applyBorder="1"/>
    <xf numFmtId="49" fontId="2" fillId="0" borderId="2" xfId="2" applyNumberFormat="1" applyBorder="1"/>
    <xf numFmtId="167" fontId="2" fillId="0" borderId="2" xfId="2" applyNumberFormat="1" applyBorder="1"/>
    <xf numFmtId="0" fontId="7" fillId="0" borderId="0" xfId="0" applyFont="1"/>
    <xf numFmtId="0" fontId="6" fillId="0" borderId="0" xfId="0" applyFont="1"/>
    <xf numFmtId="164" fontId="6" fillId="0" borderId="0" xfId="1" applyNumberFormat="1" applyFont="1"/>
    <xf numFmtId="0" fontId="7" fillId="0" borderId="0" xfId="0" applyFont="1" applyAlignment="1">
      <alignment horizontal="center"/>
    </xf>
    <xf numFmtId="43" fontId="6" fillId="0" borderId="0" xfId="1" applyFont="1"/>
    <xf numFmtId="0" fontId="8" fillId="0" borderId="0" xfId="0" applyFont="1"/>
    <xf numFmtId="168" fontId="7" fillId="0" borderId="0" xfId="0" applyNumberFormat="1" applyFont="1"/>
    <xf numFmtId="167" fontId="0" fillId="0" borderId="0" xfId="0" applyNumberFormat="1"/>
    <xf numFmtId="43" fontId="6" fillId="0" borderId="0" xfId="0" applyNumberFormat="1" applyFont="1"/>
    <xf numFmtId="0" fontId="6" fillId="0" borderId="0" xfId="0" applyFont="1" applyAlignment="1">
      <alignment vertical="center"/>
    </xf>
    <xf numFmtId="43" fontId="6" fillId="0" borderId="0" xfId="1" applyFont="1" applyAlignment="1">
      <alignment vertical="center"/>
    </xf>
    <xf numFmtId="0" fontId="6" fillId="0" borderId="0" xfId="0" applyFont="1" applyAlignment="1">
      <alignment horizontal="center"/>
    </xf>
    <xf numFmtId="43" fontId="6" fillId="0" borderId="1" xfId="1" applyFont="1" applyBorder="1"/>
    <xf numFmtId="0" fontId="7" fillId="0" borderId="0" xfId="0" applyFont="1" applyAlignment="1">
      <alignment horizontal="center" vertical="center"/>
    </xf>
    <xf numFmtId="43" fontId="7" fillId="0" borderId="0" xfId="1" applyFont="1" applyAlignment="1">
      <alignment horizontal="center" vertical="center" wrapText="1"/>
    </xf>
    <xf numFmtId="165" fontId="6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4" fontId="8" fillId="0" borderId="0" xfId="0" applyNumberFormat="1" applyFont="1" applyAlignment="1">
      <alignment vertical="center"/>
    </xf>
    <xf numFmtId="0" fontId="2" fillId="2" borderId="0" xfId="2" applyFill="1"/>
    <xf numFmtId="165" fontId="2" fillId="2" borderId="0" xfId="2" applyNumberFormat="1" applyFill="1"/>
    <xf numFmtId="166" fontId="2" fillId="2" borderId="0" xfId="2" applyNumberFormat="1" applyFill="1"/>
    <xf numFmtId="49" fontId="2" fillId="2" borderId="0" xfId="2" applyNumberFormat="1" applyFill="1"/>
    <xf numFmtId="49" fontId="2" fillId="2" borderId="0" xfId="2" applyNumberFormat="1" applyFill="1" applyBorder="1"/>
    <xf numFmtId="167" fontId="2" fillId="2" borderId="0" xfId="2" applyNumberFormat="1" applyFill="1"/>
    <xf numFmtId="167" fontId="2" fillId="2" borderId="0" xfId="2" applyNumberFormat="1" applyFill="1" applyBorder="1"/>
    <xf numFmtId="165" fontId="2" fillId="2" borderId="2" xfId="2" applyNumberFormat="1" applyFill="1" applyBorder="1"/>
    <xf numFmtId="166" fontId="2" fillId="2" borderId="2" xfId="2" applyNumberFormat="1" applyFill="1" applyBorder="1"/>
    <xf numFmtId="49" fontId="2" fillId="2" borderId="2" xfId="2" applyNumberFormat="1" applyFill="1" applyBorder="1"/>
    <xf numFmtId="43" fontId="0" fillId="2" borderId="2" xfId="3" applyFont="1" applyFill="1" applyBorder="1"/>
    <xf numFmtId="167" fontId="2" fillId="2" borderId="2" xfId="2" applyNumberFormat="1" applyFill="1" applyBorder="1"/>
    <xf numFmtId="43" fontId="6" fillId="0" borderId="0" xfId="0" applyNumberFormat="1" applyFont="1" applyFill="1"/>
    <xf numFmtId="43" fontId="6" fillId="0" borderId="0" xfId="1" applyFont="1" applyFill="1"/>
    <xf numFmtId="0" fontId="6" fillId="0" borderId="0" xfId="0" applyFont="1" applyFill="1"/>
    <xf numFmtId="165" fontId="2" fillId="3" borderId="0" xfId="2" applyNumberFormat="1" applyFill="1"/>
    <xf numFmtId="166" fontId="2" fillId="3" borderId="0" xfId="2" applyNumberFormat="1" applyFill="1"/>
    <xf numFmtId="49" fontId="2" fillId="3" borderId="0" xfId="2" applyNumberFormat="1" applyFill="1"/>
    <xf numFmtId="167" fontId="2" fillId="3" borderId="0" xfId="2" applyNumberFormat="1" applyFill="1"/>
    <xf numFmtId="0" fontId="0" fillId="3" borderId="0" xfId="0" applyFill="1"/>
    <xf numFmtId="165" fontId="2" fillId="4" borderId="0" xfId="2" applyNumberFormat="1" applyFill="1"/>
    <xf numFmtId="166" fontId="2" fillId="4" borderId="0" xfId="2" applyNumberFormat="1" applyFill="1"/>
    <xf numFmtId="49" fontId="2" fillId="4" borderId="0" xfId="2" applyNumberFormat="1" applyFill="1"/>
    <xf numFmtId="167" fontId="2" fillId="4" borderId="0" xfId="2" applyNumberFormat="1" applyFill="1"/>
    <xf numFmtId="0" fontId="0" fillId="4" borderId="0" xfId="0" applyFill="1"/>
    <xf numFmtId="0" fontId="10" fillId="0" borderId="0" xfId="0" applyFont="1"/>
    <xf numFmtId="4" fontId="6" fillId="0" borderId="0" xfId="0" applyNumberFormat="1" applyFont="1"/>
    <xf numFmtId="0" fontId="6" fillId="0" borderId="0" xfId="0" applyFont="1" applyAlignment="1">
      <alignment horizontal="center" wrapText="1"/>
    </xf>
    <xf numFmtId="43" fontId="11" fillId="0" borderId="0" xfId="0" applyNumberFormat="1" applyFont="1" applyFill="1"/>
    <xf numFmtId="0" fontId="11" fillId="0" borderId="0" xfId="0" applyFont="1" applyFill="1"/>
    <xf numFmtId="0" fontId="2" fillId="0" borderId="0" xfId="2"/>
    <xf numFmtId="165" fontId="2" fillId="0" borderId="0" xfId="2" applyNumberFormat="1"/>
    <xf numFmtId="166" fontId="2" fillId="0" borderId="0" xfId="2" applyNumberFormat="1"/>
    <xf numFmtId="49" fontId="2" fillId="0" borderId="0" xfId="2" applyNumberFormat="1"/>
    <xf numFmtId="167" fontId="2" fillId="0" borderId="0" xfId="2" applyNumberFormat="1"/>
    <xf numFmtId="165" fontId="2" fillId="0" borderId="2" xfId="2" applyNumberFormat="1" applyBorder="1"/>
    <xf numFmtId="0" fontId="5" fillId="0" borderId="0" xfId="2" applyFont="1"/>
    <xf numFmtId="166" fontId="2" fillId="0" borderId="2" xfId="2" applyNumberFormat="1" applyBorder="1"/>
    <xf numFmtId="49" fontId="2" fillId="0" borderId="2" xfId="2" applyNumberFormat="1" applyBorder="1"/>
    <xf numFmtId="167" fontId="2" fillId="0" borderId="3" xfId="2" applyNumberFormat="1" applyBorder="1"/>
    <xf numFmtId="167" fontId="2" fillId="0" borderId="2" xfId="2" applyNumberFormat="1" applyBorder="1"/>
    <xf numFmtId="0" fontId="11" fillId="0" borderId="0" xfId="0" applyFont="1"/>
    <xf numFmtId="0" fontId="0" fillId="2" borderId="0" xfId="0" applyFill="1"/>
    <xf numFmtId="0" fontId="2" fillId="0" borderId="0" xfId="2"/>
    <xf numFmtId="0" fontId="2" fillId="0" borderId="1" xfId="2" applyBorder="1" applyAlignment="1">
      <alignment horizontal="center" vertical="center"/>
    </xf>
    <xf numFmtId="165" fontId="2" fillId="0" borderId="0" xfId="2" applyNumberFormat="1"/>
    <xf numFmtId="166" fontId="2" fillId="0" borderId="0" xfId="2" applyNumberFormat="1"/>
    <xf numFmtId="49" fontId="2" fillId="0" borderId="0" xfId="2" applyNumberFormat="1"/>
    <xf numFmtId="167" fontId="2" fillId="0" borderId="0" xfId="2" applyNumberFormat="1"/>
    <xf numFmtId="0" fontId="5" fillId="0" borderId="0" xfId="2" applyFont="1"/>
    <xf numFmtId="167" fontId="2" fillId="0" borderId="3" xfId="2" applyNumberFormat="1" applyBorder="1"/>
    <xf numFmtId="165" fontId="2" fillId="5" borderId="0" xfId="2" applyNumberFormat="1" applyFill="1"/>
    <xf numFmtId="166" fontId="2" fillId="5" borderId="0" xfId="2" applyNumberFormat="1" applyFill="1"/>
    <xf numFmtId="49" fontId="2" fillId="5" borderId="0" xfId="2" applyNumberFormat="1" applyFill="1"/>
    <xf numFmtId="167" fontId="2" fillId="5" borderId="0" xfId="2" applyNumberFormat="1" applyFill="1"/>
    <xf numFmtId="165" fontId="2" fillId="6" borderId="0" xfId="2" applyNumberFormat="1" applyFill="1"/>
    <xf numFmtId="166" fontId="2" fillId="6" borderId="0" xfId="2" applyNumberFormat="1" applyFill="1"/>
    <xf numFmtId="49" fontId="2" fillId="6" borderId="0" xfId="2" applyNumberFormat="1" applyFill="1"/>
    <xf numFmtId="167" fontId="2" fillId="6" borderId="0" xfId="2" applyNumberFormat="1" applyFill="1"/>
    <xf numFmtId="0" fontId="0" fillId="6" borderId="0" xfId="0" applyFill="1"/>
    <xf numFmtId="14" fontId="8" fillId="0" borderId="0" xfId="0" quotePrefix="1" applyNumberFormat="1" applyFont="1" applyAlignment="1">
      <alignment vertical="center"/>
    </xf>
    <xf numFmtId="165" fontId="2" fillId="7" borderId="0" xfId="2" applyNumberFormat="1" applyFill="1"/>
    <xf numFmtId="166" fontId="2" fillId="7" borderId="0" xfId="2" applyNumberFormat="1" applyFill="1"/>
    <xf numFmtId="49" fontId="2" fillId="7" borderId="0" xfId="2" applyNumberFormat="1" applyFill="1"/>
    <xf numFmtId="167" fontId="2" fillId="7" borderId="0" xfId="2" applyNumberFormat="1" applyFill="1"/>
    <xf numFmtId="0" fontId="0" fillId="7" borderId="0" xfId="0" applyFill="1"/>
    <xf numFmtId="4" fontId="6" fillId="0" borderId="0" xfId="0" applyNumberFormat="1" applyFont="1" applyAlignment="1">
      <alignment horizont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43" fontId="3" fillId="0" borderId="0" xfId="3" applyFont="1" applyAlignment="1">
      <alignment horizontal="center" vertical="center"/>
    </xf>
    <xf numFmtId="43" fontId="4" fillId="0" borderId="0" xfId="3" applyFont="1" applyAlignment="1">
      <alignment horizontal="center" vertical="center"/>
    </xf>
    <xf numFmtId="43" fontId="4" fillId="0" borderId="0" xfId="3" applyFont="1" applyAlignment="1">
      <alignment horizontal="left" vertical="center"/>
    </xf>
    <xf numFmtId="165" fontId="2" fillId="0" borderId="0" xfId="2" applyNumberFormat="1" applyFill="1" applyBorder="1"/>
    <xf numFmtId="166" fontId="2" fillId="0" borderId="0" xfId="2" applyNumberFormat="1" applyFill="1" applyBorder="1"/>
    <xf numFmtId="167" fontId="2" fillId="0" borderId="0" xfId="2" applyNumberFormat="1" applyFill="1" applyBorder="1"/>
    <xf numFmtId="0" fontId="0" fillId="0" borderId="0" xfId="0" applyFill="1"/>
    <xf numFmtId="165" fontId="2" fillId="8" borderId="0" xfId="2" applyNumberFormat="1" applyFill="1"/>
    <xf numFmtId="165" fontId="2" fillId="0" borderId="2" xfId="2" applyNumberFormat="1" applyBorder="1"/>
    <xf numFmtId="166" fontId="2" fillId="0" borderId="2" xfId="2" applyNumberFormat="1" applyBorder="1"/>
    <xf numFmtId="49" fontId="2" fillId="0" borderId="2" xfId="2" applyNumberFormat="1" applyBorder="1"/>
    <xf numFmtId="167" fontId="2" fillId="0" borderId="2" xfId="2" applyNumberFormat="1" applyBorder="1"/>
    <xf numFmtId="166" fontId="2" fillId="8" borderId="0" xfId="2" applyNumberFormat="1" applyFill="1"/>
    <xf numFmtId="49" fontId="2" fillId="8" borderId="0" xfId="2" applyNumberFormat="1" applyFill="1"/>
    <xf numFmtId="167" fontId="2" fillId="8" borderId="0" xfId="2" applyNumberFormat="1" applyFill="1"/>
    <xf numFmtId="0" fontId="0" fillId="8" borderId="0" xfId="0" applyFill="1"/>
  </cellXfs>
  <cellStyles count="4">
    <cellStyle name="Comma" xfId="1" builtinId="3"/>
    <cellStyle name="Comma 2" xfId="3" xr:uid="{28C9FA17-94C1-475F-A59C-67C821CB95E1}"/>
    <cellStyle name="Normal" xfId="0" builtinId="0"/>
    <cellStyle name="Normal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Book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Sheet1!R9C3" advise="1">
            <x14:values>
              <value t="str">
                <val>V2019/130</val>
              </value>
            </x14:values>
          </x14:oleItem>
        </mc:Choice>
        <mc:Fallback>
          <oleItem name="!Sheet1!R9C3" advise="1"/>
        </mc:Fallback>
      </mc:AlternateContent>
    </oleItems>
  </ol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A8755-44A8-4629-9F69-D47195A74313}">
  <dimension ref="A1:K61"/>
  <sheetViews>
    <sheetView tabSelected="1" topLeftCell="A47" zoomScaleNormal="100" workbookViewId="0">
      <selection activeCell="G61" sqref="G61"/>
    </sheetView>
  </sheetViews>
  <sheetFormatPr defaultRowHeight="15" x14ac:dyDescent="0.25"/>
  <cols>
    <col min="1" max="1" width="3" style="34" customWidth="1"/>
    <col min="2" max="2" width="12.875" style="34" customWidth="1"/>
    <col min="3" max="3" width="11.875" style="34" customWidth="1"/>
    <col min="4" max="4" width="40.25" style="34" bestFit="1" customWidth="1"/>
    <col min="5" max="5" width="13" style="34" customWidth="1"/>
    <col min="6" max="6" width="13.125" style="34" customWidth="1"/>
    <col min="7" max="7" width="14.875" style="34" customWidth="1"/>
    <col min="8" max="8" width="12.125" style="34" customWidth="1"/>
    <col min="9" max="9" width="10.625" style="34" customWidth="1"/>
    <col min="10" max="10" width="9" style="34"/>
    <col min="11" max="11" width="11.5" style="34" bestFit="1" customWidth="1"/>
    <col min="12" max="16384" width="9" style="34"/>
  </cols>
  <sheetData>
    <row r="1" spans="1:11" ht="15.75" x14ac:dyDescent="0.25">
      <c r="A1" s="38" t="s">
        <v>0</v>
      </c>
      <c r="C1" s="33"/>
    </row>
    <row r="2" spans="1:11" ht="15.75" x14ac:dyDescent="0.25">
      <c r="A2" s="38" t="s">
        <v>130</v>
      </c>
      <c r="C2" s="33"/>
    </row>
    <row r="4" spans="1:11" x14ac:dyDescent="0.25">
      <c r="A4" s="33" t="s">
        <v>2</v>
      </c>
      <c r="C4" s="39">
        <v>3000000</v>
      </c>
      <c r="D4" s="35"/>
    </row>
    <row r="6" spans="1:11" ht="15.75" x14ac:dyDescent="0.25">
      <c r="A6" s="38" t="s">
        <v>144</v>
      </c>
    </row>
    <row r="7" spans="1:11" ht="15.75" x14ac:dyDescent="0.25">
      <c r="B7" s="38"/>
    </row>
    <row r="8" spans="1:11" s="36" customFormat="1" x14ac:dyDescent="0.25">
      <c r="A8" s="36" t="s">
        <v>134</v>
      </c>
      <c r="B8" s="36" t="s">
        <v>3</v>
      </c>
      <c r="C8" s="36" t="s">
        <v>128</v>
      </c>
      <c r="D8" s="36" t="s">
        <v>4</v>
      </c>
      <c r="E8" s="36" t="s">
        <v>5</v>
      </c>
      <c r="F8" s="36" t="s">
        <v>6</v>
      </c>
      <c r="G8" s="36" t="s">
        <v>7</v>
      </c>
      <c r="H8" s="36" t="s">
        <v>225</v>
      </c>
      <c r="I8" s="36" t="s">
        <v>226</v>
      </c>
    </row>
    <row r="10" spans="1:11" x14ac:dyDescent="0.25">
      <c r="B10" s="48">
        <v>42538</v>
      </c>
      <c r="C10" s="44" t="s">
        <v>127</v>
      </c>
      <c r="D10" s="34" t="s">
        <v>129</v>
      </c>
      <c r="E10" s="37">
        <v>1000000</v>
      </c>
      <c r="G10" s="41">
        <f>E10-F10</f>
        <v>1000000</v>
      </c>
    </row>
    <row r="11" spans="1:11" x14ac:dyDescent="0.25">
      <c r="B11" s="48">
        <v>42635</v>
      </c>
      <c r="C11" s="44" t="s">
        <v>203</v>
      </c>
      <c r="D11" s="34" t="s">
        <v>202</v>
      </c>
      <c r="E11" s="37">
        <v>1000000</v>
      </c>
      <c r="G11" s="41">
        <f>G10+E11-F11</f>
        <v>2000000</v>
      </c>
    </row>
    <row r="12" spans="1:11" x14ac:dyDescent="0.25">
      <c r="B12" s="44" t="s">
        <v>143</v>
      </c>
      <c r="C12" s="44" t="s">
        <v>143</v>
      </c>
      <c r="D12" s="93" t="str">
        <f>'1) Ctrip (2016)'!A4</f>
        <v>China Tactical Campaign with Ctrip</v>
      </c>
      <c r="F12" s="41">
        <f>'1) Ctrip (2016)'!E15</f>
        <v>61454.239999999998</v>
      </c>
      <c r="G12" s="41">
        <f>G11+E12-F12</f>
        <v>1938545.76</v>
      </c>
      <c r="H12" s="41">
        <f>'1) Ctrip (2016)'!D15</f>
        <v>75000</v>
      </c>
      <c r="I12" s="93" t="s">
        <v>227</v>
      </c>
      <c r="K12" s="41">
        <f>H12-F12</f>
        <v>13545.760000000002</v>
      </c>
    </row>
    <row r="15" spans="1:11" ht="15.75" x14ac:dyDescent="0.25">
      <c r="A15" s="38" t="s">
        <v>145</v>
      </c>
    </row>
    <row r="16" spans="1:11" ht="15.75" x14ac:dyDescent="0.25">
      <c r="B16" s="38"/>
    </row>
    <row r="17" spans="1:11" s="36" customFormat="1" x14ac:dyDescent="0.25">
      <c r="A17" s="36" t="s">
        <v>134</v>
      </c>
      <c r="B17" s="36" t="s">
        <v>3</v>
      </c>
      <c r="C17" s="36" t="s">
        <v>128</v>
      </c>
      <c r="D17" s="36" t="s">
        <v>4</v>
      </c>
      <c r="E17" s="36" t="s">
        <v>5</v>
      </c>
      <c r="F17" s="36" t="s">
        <v>6</v>
      </c>
      <c r="G17" s="36" t="s">
        <v>7</v>
      </c>
      <c r="H17" s="36" t="s">
        <v>225</v>
      </c>
      <c r="I17" s="36" t="s">
        <v>226</v>
      </c>
    </row>
    <row r="18" spans="1:11" x14ac:dyDescent="0.25">
      <c r="D18" s="34" t="s">
        <v>146</v>
      </c>
      <c r="G18" s="41">
        <f>G12</f>
        <v>1938545.76</v>
      </c>
    </row>
    <row r="19" spans="1:11" x14ac:dyDescent="0.25">
      <c r="B19" s="48">
        <v>42923</v>
      </c>
      <c r="C19" s="44" t="s">
        <v>204</v>
      </c>
      <c r="D19" s="34" t="s">
        <v>205</v>
      </c>
      <c r="E19" s="37">
        <v>1000000</v>
      </c>
      <c r="G19" s="41">
        <f>G18+E19-F19</f>
        <v>2938545.76</v>
      </c>
      <c r="H19" s="37"/>
    </row>
    <row r="20" spans="1:11" x14ac:dyDescent="0.25">
      <c r="A20" s="34" t="s">
        <v>197</v>
      </c>
      <c r="B20" s="44" t="s">
        <v>143</v>
      </c>
      <c r="C20" s="44" t="s">
        <v>143</v>
      </c>
      <c r="D20" s="34" t="str">
        <f>'1) Didadee (2017)'!A4</f>
        <v>Didadee - China Digital Marketing Campaign</v>
      </c>
      <c r="F20" s="64">
        <f>'1) Didadee (2017)'!E16</f>
        <v>190462.07</v>
      </c>
      <c r="G20" s="41">
        <f t="shared" ref="G20:G29" si="0">G19+E20-F20</f>
        <v>2748083.69</v>
      </c>
      <c r="H20" s="37">
        <f>'1) Didadee (2017)'!D16</f>
        <v>190000</v>
      </c>
      <c r="I20" s="34" t="s">
        <v>227</v>
      </c>
    </row>
    <row r="21" spans="1:11" x14ac:dyDescent="0.25">
      <c r="A21" s="34" t="s">
        <v>198</v>
      </c>
      <c r="D21" s="77" t="str">
        <f>'2) Ctrip (2017)'!A4</f>
        <v>China Tactical Campaign with Ctrip</v>
      </c>
      <c r="F21" s="64">
        <f>'2) Ctrip (2017)'!E19</f>
        <v>80005.3</v>
      </c>
      <c r="G21" s="41">
        <f t="shared" si="0"/>
        <v>2668078.39</v>
      </c>
      <c r="H21" s="37">
        <f>'2) Ctrip (2017)'!D19</f>
        <v>135870</v>
      </c>
      <c r="I21" s="77" t="s">
        <v>228</v>
      </c>
      <c r="K21" s="41">
        <f>H21-F21</f>
        <v>55864.7</v>
      </c>
    </row>
    <row r="22" spans="1:11" x14ac:dyDescent="0.25">
      <c r="A22" s="34" t="s">
        <v>199</v>
      </c>
      <c r="D22" s="34" t="str">
        <f>'3) Mas Ctrip (2016)'!A4</f>
        <v>China Tactical Campaign with Malaysia Ctrip + Ctrip China</v>
      </c>
      <c r="F22" s="64">
        <f>'3) Mas Ctrip (2016)'!E15</f>
        <v>95633.150000000009</v>
      </c>
      <c r="G22" s="41">
        <f t="shared" si="0"/>
        <v>2572445.2400000002</v>
      </c>
      <c r="H22" s="37">
        <f>'3) Mas Ctrip (2016)'!D15</f>
        <v>100000</v>
      </c>
      <c r="I22" s="34" t="s">
        <v>227</v>
      </c>
    </row>
    <row r="23" spans="1:11" x14ac:dyDescent="0.25">
      <c r="A23" s="34" t="s">
        <v>200</v>
      </c>
      <c r="D23" s="34" t="str">
        <f>'4) Spring Tour (2017)'!A4</f>
        <v>China Tactical Campaign with Spring Tour</v>
      </c>
      <c r="F23" s="64">
        <f>'4) Spring Tour (2017)'!E13</f>
        <v>170719.69</v>
      </c>
      <c r="G23" s="41">
        <f t="shared" si="0"/>
        <v>2401725.5500000003</v>
      </c>
      <c r="H23" s="37">
        <f>'4) Spring Tour (2017)'!D13</f>
        <v>185000</v>
      </c>
      <c r="I23" s="34" t="s">
        <v>227</v>
      </c>
    </row>
    <row r="24" spans="1:11" x14ac:dyDescent="0.25">
      <c r="A24" s="34" t="s">
        <v>201</v>
      </c>
      <c r="D24" s="34" t="str">
        <f>'5) Tuniu (2017)'!A4</f>
        <v>China Tuniu Tactical Campaign</v>
      </c>
      <c r="F24" s="64">
        <f>'5) Tuniu (2017)'!E19</f>
        <v>76946.399999999994</v>
      </c>
      <c r="G24" s="41">
        <f t="shared" si="0"/>
        <v>2324779.1500000004</v>
      </c>
      <c r="H24" s="37">
        <f>'5) Tuniu (2017)'!D19</f>
        <v>90000</v>
      </c>
      <c r="I24" s="34" t="s">
        <v>227</v>
      </c>
    </row>
    <row r="25" spans="1:11" x14ac:dyDescent="0.25">
      <c r="A25" s="34" t="s">
        <v>206</v>
      </c>
      <c r="D25" s="34" t="str">
        <f>'6) AirAsia China (2017)'!A4</f>
        <v xml:space="preserve">Tactical Campaign with AirAsia China </v>
      </c>
      <c r="F25" s="64">
        <f>'6) AirAsia China (2017)'!E19</f>
        <v>150000</v>
      </c>
      <c r="G25" s="41">
        <f t="shared" si="0"/>
        <v>2174779.1500000004</v>
      </c>
      <c r="H25" s="37">
        <f>'6) AirAsia China (2017)'!D19</f>
        <v>150000</v>
      </c>
      <c r="I25" s="34" t="s">
        <v>227</v>
      </c>
    </row>
    <row r="26" spans="1:11" x14ac:dyDescent="0.25">
      <c r="A26" s="34" t="s">
        <v>207</v>
      </c>
      <c r="D26" s="34" t="str">
        <f>'7) AA China Travel Fair (2017'!A4</f>
        <v>TM &amp; AirAsia China Fairs Sponsorship</v>
      </c>
      <c r="F26" s="64">
        <f>'7) AA China Travel Fair (2017'!E19</f>
        <v>5796.8</v>
      </c>
      <c r="G26" s="41">
        <f t="shared" si="0"/>
        <v>2168982.3500000006</v>
      </c>
      <c r="H26" s="37">
        <f>'7) AA China Travel Fair (2017'!D19</f>
        <v>9800</v>
      </c>
      <c r="I26" s="34" t="s">
        <v>227</v>
      </c>
    </row>
    <row r="27" spans="1:11" x14ac:dyDescent="0.25">
      <c r="A27" s="34" t="s">
        <v>208</v>
      </c>
      <c r="D27" s="34" t="str">
        <f>'8)Shanghai Travel Fair (2017)'!A4</f>
        <v>Shanghai World Travel Fair 2017</v>
      </c>
      <c r="F27" s="64">
        <f>'8)Shanghai Travel Fair (2017)'!E25</f>
        <v>18611.13</v>
      </c>
      <c r="G27" s="41">
        <f t="shared" si="0"/>
        <v>2150371.2200000007</v>
      </c>
      <c r="H27" s="37">
        <f>'8)Shanghai Travel Fair (2017)'!D25</f>
        <v>19439</v>
      </c>
      <c r="I27" s="34" t="s">
        <v>227</v>
      </c>
    </row>
    <row r="28" spans="1:11" x14ac:dyDescent="0.25">
      <c r="A28" s="34" t="s">
        <v>209</v>
      </c>
      <c r="D28" s="93" t="str">
        <f>'9) S. Media Contest (2017)'!A4</f>
        <v xml:space="preserve">China Digital Marketing - Social Media Contest </v>
      </c>
      <c r="F28" s="64">
        <f>'9) S. Media Contest (2017)'!E20</f>
        <v>10054.028</v>
      </c>
      <c r="G28" s="41">
        <f t="shared" si="0"/>
        <v>2140317.1920000007</v>
      </c>
      <c r="H28" s="37">
        <f>'9) S. Media Contest (2017)'!D20</f>
        <v>16758.32</v>
      </c>
      <c r="I28" s="93" t="s">
        <v>227</v>
      </c>
      <c r="K28" s="41">
        <f>H28-F28</f>
        <v>6704.2919999999995</v>
      </c>
    </row>
    <row r="29" spans="1:11" x14ac:dyDescent="0.25">
      <c r="A29" s="34" t="s">
        <v>210</v>
      </c>
      <c r="D29" s="34" t="s">
        <v>220</v>
      </c>
      <c r="F29" s="65">
        <v>10824.47</v>
      </c>
      <c r="G29" s="41">
        <f t="shared" si="0"/>
        <v>2129492.7220000005</v>
      </c>
      <c r="H29" s="37">
        <v>0</v>
      </c>
      <c r="I29" s="34" t="s">
        <v>227</v>
      </c>
    </row>
    <row r="30" spans="1:11" x14ac:dyDescent="0.25">
      <c r="F30" s="66"/>
    </row>
    <row r="31" spans="1:11" ht="15.75" x14ac:dyDescent="0.25">
      <c r="A31" s="38" t="s">
        <v>221</v>
      </c>
    </row>
    <row r="32" spans="1:11" ht="15.75" x14ac:dyDescent="0.25">
      <c r="B32" s="38"/>
    </row>
    <row r="33" spans="1:11" s="36" customFormat="1" x14ac:dyDescent="0.25">
      <c r="A33" s="36" t="s">
        <v>134</v>
      </c>
      <c r="B33" s="36" t="s">
        <v>3</v>
      </c>
      <c r="C33" s="36" t="s">
        <v>128</v>
      </c>
      <c r="D33" s="36" t="s">
        <v>4</v>
      </c>
      <c r="E33" s="36" t="s">
        <v>5</v>
      </c>
      <c r="F33" s="36" t="s">
        <v>6</v>
      </c>
      <c r="G33" s="36" t="s">
        <v>7</v>
      </c>
      <c r="H33" s="36" t="s">
        <v>225</v>
      </c>
      <c r="I33" s="36" t="s">
        <v>226</v>
      </c>
    </row>
    <row r="34" spans="1:11" x14ac:dyDescent="0.25">
      <c r="D34" s="34" t="s">
        <v>146</v>
      </c>
      <c r="G34" s="41">
        <f>G29</f>
        <v>2129492.7220000005</v>
      </c>
    </row>
    <row r="35" spans="1:11" x14ac:dyDescent="0.25">
      <c r="A35" s="34" t="s">
        <v>197</v>
      </c>
      <c r="D35" s="93" t="str">
        <f>'1) Taiwan Application (2018)'!A4</f>
        <v>China Digital Marketing - Taiwan Application Inc</v>
      </c>
      <c r="F35" s="41">
        <f>'1) Taiwan Application (2018)'!E19</f>
        <v>0</v>
      </c>
      <c r="G35" s="41">
        <f>G34+E35-F35</f>
        <v>2129492.7220000005</v>
      </c>
      <c r="H35" s="41">
        <f>'1) Taiwan Application (2018)'!D19</f>
        <v>53000</v>
      </c>
      <c r="I35" s="77" t="s">
        <v>264</v>
      </c>
      <c r="K35" s="41">
        <f>H35-F35</f>
        <v>53000</v>
      </c>
    </row>
    <row r="36" spans="1:11" x14ac:dyDescent="0.25">
      <c r="A36" s="34" t="s">
        <v>229</v>
      </c>
      <c r="D36" s="93" t="str">
        <f>'2) Ctrip China (2018)'!A4</f>
        <v>China Tactical Campaign with Ctrip China</v>
      </c>
      <c r="F36" s="41">
        <f>'2) Ctrip China (2018)'!E15</f>
        <v>209124.55</v>
      </c>
      <c r="G36" s="41">
        <f t="shared" ref="G36" si="1">G35+E36-F36</f>
        <v>1920368.1720000005</v>
      </c>
      <c r="H36" s="41">
        <f>'2) Ctrip China (2018)'!D15</f>
        <v>200000</v>
      </c>
      <c r="I36" s="93" t="s">
        <v>227</v>
      </c>
      <c r="K36" s="41">
        <f>H36-F36</f>
        <v>-9124.5499999999884</v>
      </c>
    </row>
    <row r="37" spans="1:11" x14ac:dyDescent="0.25">
      <c r="A37" s="34" t="s">
        <v>231</v>
      </c>
      <c r="D37" s="34" t="str">
        <f>'3) Tuniu (2018)'!A4</f>
        <v>China Tuniu Tactical Campaign with Tuniu China</v>
      </c>
      <c r="F37" s="41">
        <f>'3) Tuniu (2018)'!E19</f>
        <v>198546.8</v>
      </c>
      <c r="G37" s="41">
        <f>G36+E37-F37</f>
        <v>1721821.3720000004</v>
      </c>
      <c r="H37" s="41">
        <f>'3) Tuniu (2018)'!D19</f>
        <v>198000</v>
      </c>
      <c r="I37" s="34" t="s">
        <v>227</v>
      </c>
    </row>
    <row r="38" spans="1:11" x14ac:dyDescent="0.25">
      <c r="A38" s="34" t="s">
        <v>200</v>
      </c>
      <c r="D38" s="34" t="str">
        <f>'4) Ctrip China (2018)'!A4</f>
        <v>China Tactical Campaign with Ctrip China</v>
      </c>
      <c r="F38" s="41">
        <f>'4) Ctrip China (2018)'!E19</f>
        <v>156736.34</v>
      </c>
      <c r="G38" s="41">
        <f>G37+E38-F38</f>
        <v>1565085.0320000004</v>
      </c>
      <c r="H38" s="80">
        <f>'4) Ctrip China (2018)'!D19</f>
        <v>170000</v>
      </c>
      <c r="I38" s="81" t="s">
        <v>227</v>
      </c>
      <c r="K38" s="41"/>
    </row>
    <row r="39" spans="1:11" x14ac:dyDescent="0.25">
      <c r="A39" s="34" t="s">
        <v>201</v>
      </c>
      <c r="D39" s="34" t="str">
        <f>'5) ITB China Shanghai(2018)'!A4</f>
        <v>ITB China Shanghai</v>
      </c>
      <c r="F39" s="41">
        <f>'5) ITB China Shanghai(2018)'!E25</f>
        <v>93552</v>
      </c>
      <c r="G39" s="41">
        <f t="shared" ref="G39:G43" si="2">G38+E39-F39</f>
        <v>1471533.0320000004</v>
      </c>
      <c r="H39" s="80">
        <f>'5) ITB China Shanghai(2018)'!D25</f>
        <v>83685</v>
      </c>
      <c r="I39" s="81" t="s">
        <v>227</v>
      </c>
    </row>
    <row r="40" spans="1:11" x14ac:dyDescent="0.25">
      <c r="D40" s="93" t="s">
        <v>254</v>
      </c>
      <c r="F40" s="41">
        <f>'6) China Int Import Expo(2018)'!E25</f>
        <v>19348.41</v>
      </c>
      <c r="G40" s="41">
        <f t="shared" si="2"/>
        <v>1452184.6220000004</v>
      </c>
      <c r="H40" s="64">
        <f>'6) China Int Import Expo(2018)'!D25</f>
        <v>35000</v>
      </c>
      <c r="I40" s="81" t="s">
        <v>227</v>
      </c>
      <c r="K40" s="41">
        <f>H40-F40</f>
        <v>15651.59</v>
      </c>
    </row>
    <row r="41" spans="1:11" x14ac:dyDescent="0.25">
      <c r="G41" s="41">
        <f t="shared" si="2"/>
        <v>1452184.6220000004</v>
      </c>
      <c r="H41" s="66"/>
      <c r="I41" s="66"/>
      <c r="K41" s="41">
        <f>SUM(K7:K39)</f>
        <v>119990.202</v>
      </c>
    </row>
    <row r="42" spans="1:11" x14ac:dyDescent="0.25">
      <c r="G42" s="41">
        <f t="shared" si="2"/>
        <v>1452184.6220000004</v>
      </c>
      <c r="H42" s="66"/>
      <c r="I42" s="66"/>
    </row>
    <row r="43" spans="1:11" x14ac:dyDescent="0.25">
      <c r="G43" s="41">
        <f t="shared" si="2"/>
        <v>1452184.6220000004</v>
      </c>
      <c r="H43" s="66"/>
      <c r="I43" s="66"/>
    </row>
    <row r="44" spans="1:11" x14ac:dyDescent="0.25">
      <c r="K44" s="41">
        <f>G43-K41</f>
        <v>1332194.4200000004</v>
      </c>
    </row>
    <row r="46" spans="1:11" ht="15.75" x14ac:dyDescent="0.25">
      <c r="A46" s="38" t="s">
        <v>274</v>
      </c>
    </row>
    <row r="48" spans="1:11" s="36" customFormat="1" x14ac:dyDescent="0.25">
      <c r="A48" s="36" t="s">
        <v>134</v>
      </c>
      <c r="B48" s="36" t="s">
        <v>3</v>
      </c>
      <c r="C48" s="36" t="s">
        <v>128</v>
      </c>
      <c r="D48" s="36" t="s">
        <v>4</v>
      </c>
      <c r="E48" s="36" t="s">
        <v>5</v>
      </c>
      <c r="F48" s="36" t="s">
        <v>6</v>
      </c>
      <c r="G48" s="36" t="s">
        <v>7</v>
      </c>
      <c r="H48" s="36" t="s">
        <v>225</v>
      </c>
      <c r="I48" s="36" t="s">
        <v>226</v>
      </c>
    </row>
    <row r="49" spans="1:9" x14ac:dyDescent="0.25">
      <c r="D49" s="34" t="s">
        <v>146</v>
      </c>
      <c r="G49" s="41">
        <f>G43</f>
        <v>1452184.6220000004</v>
      </c>
    </row>
    <row r="50" spans="1:9" x14ac:dyDescent="0.25">
      <c r="A50" s="34" t="s">
        <v>197</v>
      </c>
      <c r="D50" s="34" t="str">
        <f>'1) Weibo &amp; Wechat '!A4</f>
        <v>WeChat and Weibo Management &amp; Campaign</v>
      </c>
      <c r="E50" s="41"/>
      <c r="F50" s="41">
        <f>'1) Weibo &amp; Wechat '!E25</f>
        <v>60770</v>
      </c>
      <c r="G50" s="41">
        <f>G49+E50-F50</f>
        <v>1391414.6220000004</v>
      </c>
      <c r="H50" s="41">
        <f>'1) Weibo &amp; Wechat '!D25</f>
        <v>65000</v>
      </c>
      <c r="I50" s="34" t="s">
        <v>227</v>
      </c>
    </row>
    <row r="51" spans="1:9" x14ac:dyDescent="0.25">
      <c r="A51" s="34" t="s">
        <v>198</v>
      </c>
      <c r="D51" s="34" t="str">
        <f>'2) Marketing Camp. Ctrip China '!A2</f>
        <v>Marketing Campaign with Ctrip China &amp; MOU Signing</v>
      </c>
      <c r="F51" s="41">
        <f>'2) Marketing Camp. Ctrip China '!E25</f>
        <v>201156.35</v>
      </c>
      <c r="G51" s="41">
        <f>G50+E51-F51</f>
        <v>1190258.2720000003</v>
      </c>
      <c r="H51" s="41">
        <f>'2) Marketing Camp. Ctrip China '!D25</f>
        <v>220000</v>
      </c>
      <c r="I51" s="34" t="s">
        <v>227</v>
      </c>
    </row>
    <row r="52" spans="1:9" x14ac:dyDescent="0.25">
      <c r="A52" s="34" t="s">
        <v>199</v>
      </c>
      <c r="D52" s="34" t="str">
        <f>'3) AFAB'!A2</f>
        <v>Marketing Young Emerging Designers &amp; #Wearwhatsfair China</v>
      </c>
      <c r="F52" s="41">
        <f>'3) AFAB'!E25</f>
        <v>77732.5</v>
      </c>
      <c r="G52" s="41">
        <f t="shared" ref="G52:G61" si="3">G51+E52-F52</f>
        <v>1112525.7720000003</v>
      </c>
      <c r="H52" s="41">
        <f>'3) AFAB'!D25</f>
        <v>85000</v>
      </c>
      <c r="I52" s="34" t="s">
        <v>227</v>
      </c>
    </row>
    <row r="53" spans="1:9" x14ac:dyDescent="0.25">
      <c r="A53" s="34" t="s">
        <v>200</v>
      </c>
      <c r="D53" s="34" t="str">
        <f>'4) MAS China &amp; Sina Weibo KOLs'!A2</f>
        <v xml:space="preserve">Malaysia Airlines China &amp; Sina Weibo KOLs Campaign </v>
      </c>
      <c r="F53" s="41">
        <f>'4) MAS China &amp; Sina Weibo KOLs'!E25</f>
        <v>3679</v>
      </c>
      <c r="G53" s="41">
        <f t="shared" si="3"/>
        <v>1108846.7720000003</v>
      </c>
      <c r="H53" s="41">
        <f>'4) MAS China &amp; Sina Weibo KOLs'!D25</f>
        <v>36960</v>
      </c>
      <c r="I53" s="34" t="s">
        <v>395</v>
      </c>
    </row>
    <row r="54" spans="1:9" x14ac:dyDescent="0.25">
      <c r="A54" s="34" t="s">
        <v>201</v>
      </c>
      <c r="D54" s="34" t="str">
        <f>'5) ITB China &amp; Malaysia Fai (2)'!A2</f>
        <v>ITB China @ Shanghai &amp; Malaysia Culture &amp; Tourism Fair 2019</v>
      </c>
      <c r="F54" s="41">
        <f>'5) ITB China &amp; Malaysia Fai (2)'!E27</f>
        <v>305186.21000000002</v>
      </c>
      <c r="G54" s="41">
        <f t="shared" si="3"/>
        <v>803660.56200000038</v>
      </c>
      <c r="H54" s="41">
        <f>'5) ITB China &amp; Malaysia Fai (2)'!D27</f>
        <v>365600</v>
      </c>
      <c r="I54" s="34" t="s">
        <v>227</v>
      </c>
    </row>
    <row r="55" spans="1:9" x14ac:dyDescent="0.25">
      <c r="A55" s="34" t="s">
        <v>206</v>
      </c>
      <c r="D55" s="41" t="str">
        <f>'6) Courtesy Visit to ShenZhen'!A2</f>
        <v>Courtesy Visit to ShenZhen Airlines</v>
      </c>
      <c r="F55" s="41">
        <f>'6) Courtesy Visit to ShenZhen'!E25</f>
        <v>6101.13</v>
      </c>
      <c r="G55" s="41">
        <f t="shared" si="3"/>
        <v>797559.43200000038</v>
      </c>
      <c r="H55" s="41">
        <f>'6) Courtesy Visit to ShenZhen'!D25</f>
        <v>6500</v>
      </c>
      <c r="I55" s="34" t="s">
        <v>227</v>
      </c>
    </row>
    <row r="56" spans="1:9" x14ac:dyDescent="0.25">
      <c r="A56" s="34" t="s">
        <v>207</v>
      </c>
      <c r="D56" s="34" t="str">
        <f>'7) 5th Xiamen Int Leisure'!A2</f>
        <v>The 5th China Xiamen International Leisure Tourism Expo</v>
      </c>
      <c r="F56" s="41">
        <f>'7) 5th Xiamen Int Leisure'!E33</f>
        <v>90115.89</v>
      </c>
      <c r="G56" s="41">
        <f t="shared" si="3"/>
        <v>707443.54200000037</v>
      </c>
      <c r="H56" s="41">
        <f>'7) 5th Xiamen Int Leisure'!D33</f>
        <v>115700</v>
      </c>
      <c r="I56" s="34" t="s">
        <v>227</v>
      </c>
    </row>
    <row r="57" spans="1:9" x14ac:dyDescent="0.25">
      <c r="A57" s="34" t="s">
        <v>208</v>
      </c>
      <c r="D57" s="34" t="str">
        <f>'8) CITIE'!A2</f>
        <v xml:space="preserve">China (Guangdong) International Tourism Expo (CITIE) </v>
      </c>
      <c r="F57" s="41">
        <f>'8) CITIE'!E33</f>
        <v>14412.99</v>
      </c>
      <c r="G57" s="41">
        <f t="shared" si="3"/>
        <v>693030.55200000037</v>
      </c>
      <c r="H57" s="41">
        <f>'8) CITIE'!D33</f>
        <v>62400</v>
      </c>
      <c r="I57" s="34" t="s">
        <v>395</v>
      </c>
    </row>
    <row r="58" spans="1:9" x14ac:dyDescent="0.25">
      <c r="A58" s="34" t="s">
        <v>209</v>
      </c>
      <c r="D58" s="41" t="str">
        <f>'9) AAX China'!A2</f>
        <v>AirAsia Fly Thru</v>
      </c>
      <c r="F58" s="41">
        <f>'9) AAX China'!E9</f>
        <v>150000</v>
      </c>
      <c r="G58" s="41">
        <f t="shared" si="3"/>
        <v>543030.55200000037</v>
      </c>
      <c r="I58" s="34" t="s">
        <v>227</v>
      </c>
    </row>
    <row r="59" spans="1:9" x14ac:dyDescent="0.25">
      <c r="A59" s="34" t="s">
        <v>210</v>
      </c>
      <c r="G59" s="41">
        <f t="shared" si="3"/>
        <v>543030.55200000037</v>
      </c>
    </row>
    <row r="60" spans="1:9" x14ac:dyDescent="0.25">
      <c r="G60" s="41">
        <f t="shared" si="3"/>
        <v>543030.55200000037</v>
      </c>
    </row>
    <row r="61" spans="1:9" x14ac:dyDescent="0.25">
      <c r="G61" s="41">
        <f t="shared" si="3"/>
        <v>543030.55200000037</v>
      </c>
    </row>
  </sheetData>
  <printOptions headings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3947A-842D-4568-B1FD-422E43D2C4AB}">
  <sheetPr>
    <tabColor rgb="FFFFC000"/>
  </sheetPr>
  <dimension ref="A1:F28"/>
  <sheetViews>
    <sheetView topLeftCell="A7" workbookViewId="0">
      <selection activeCell="I27" sqref="I27"/>
    </sheetView>
  </sheetViews>
  <sheetFormatPr defaultRowHeight="15" x14ac:dyDescent="0.25"/>
  <cols>
    <col min="1" max="1" width="9" style="34"/>
    <col min="2" max="2" width="19.25" style="34" customWidth="1"/>
    <col min="3" max="3" width="15.875" style="34" customWidth="1"/>
    <col min="4" max="4" width="17.625" style="37" customWidth="1"/>
    <col min="5" max="5" width="15.625" style="34" customWidth="1"/>
    <col min="6" max="6" width="13.87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1</v>
      </c>
    </row>
    <row r="4" spans="1:6" s="42" customFormat="1" ht="17.25" customHeight="1" x14ac:dyDescent="0.2">
      <c r="A4" s="49" t="s">
        <v>165</v>
      </c>
      <c r="B4" s="49"/>
      <c r="D4" s="43"/>
    </row>
    <row r="5" spans="1:6" s="42" customFormat="1" ht="17.25" customHeight="1" x14ac:dyDescent="0.2">
      <c r="A5" s="49" t="s">
        <v>133</v>
      </c>
      <c r="B5" s="51" t="s">
        <v>166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167</v>
      </c>
      <c r="D9" s="37">
        <v>5500</v>
      </c>
      <c r="E9" s="37">
        <v>6500.25</v>
      </c>
      <c r="F9" s="44" t="s">
        <v>218</v>
      </c>
    </row>
    <row r="10" spans="1:6" x14ac:dyDescent="0.25">
      <c r="A10" s="44">
        <v>2</v>
      </c>
      <c r="B10" s="34" t="s">
        <v>168</v>
      </c>
      <c r="D10" s="37">
        <v>2500</v>
      </c>
      <c r="E10" s="37">
        <v>2581.38</v>
      </c>
      <c r="F10" s="44" t="s">
        <v>217</v>
      </c>
    </row>
    <row r="11" spans="1:6" x14ac:dyDescent="0.25">
      <c r="A11" s="44">
        <v>3</v>
      </c>
      <c r="B11" s="34" t="s">
        <v>169</v>
      </c>
      <c r="D11" s="37">
        <v>2000</v>
      </c>
      <c r="E11" s="37">
        <v>1578.38</v>
      </c>
      <c r="F11" s="44" t="s">
        <v>217</v>
      </c>
    </row>
    <row r="12" spans="1:6" x14ac:dyDescent="0.25">
      <c r="A12" s="44">
        <v>4</v>
      </c>
      <c r="B12" s="34" t="s">
        <v>170</v>
      </c>
      <c r="D12" s="37">
        <v>60</v>
      </c>
      <c r="E12" s="37">
        <v>0</v>
      </c>
      <c r="F12" s="44"/>
    </row>
    <row r="13" spans="1:6" x14ac:dyDescent="0.25">
      <c r="A13" s="44">
        <v>5</v>
      </c>
      <c r="B13" s="34" t="s">
        <v>171</v>
      </c>
      <c r="D13" s="37">
        <v>54</v>
      </c>
      <c r="E13" s="37">
        <v>53</v>
      </c>
      <c r="F13" s="44" t="s">
        <v>217</v>
      </c>
    </row>
    <row r="14" spans="1:6" x14ac:dyDescent="0.25">
      <c r="A14" s="44">
        <v>6</v>
      </c>
      <c r="B14" s="34" t="s">
        <v>172</v>
      </c>
      <c r="D14" s="37">
        <v>1100</v>
      </c>
      <c r="E14" s="37">
        <v>1251.93</v>
      </c>
      <c r="F14" s="44" t="s">
        <v>213</v>
      </c>
    </row>
    <row r="15" spans="1:6" x14ac:dyDescent="0.25">
      <c r="A15" s="44">
        <v>7</v>
      </c>
      <c r="B15" s="34" t="s">
        <v>173</v>
      </c>
      <c r="D15" s="37">
        <v>2750</v>
      </c>
      <c r="E15" s="37">
        <v>2175</v>
      </c>
      <c r="F15" s="44" t="s">
        <v>216</v>
      </c>
    </row>
    <row r="16" spans="1:6" x14ac:dyDescent="0.25">
      <c r="A16" s="44">
        <v>8</v>
      </c>
      <c r="B16" s="34" t="s">
        <v>174</v>
      </c>
      <c r="D16" s="37">
        <v>215</v>
      </c>
      <c r="E16" s="37">
        <v>420.75</v>
      </c>
      <c r="F16" s="44" t="s">
        <v>213</v>
      </c>
    </row>
    <row r="17" spans="1:6" x14ac:dyDescent="0.25">
      <c r="A17" s="44">
        <v>9</v>
      </c>
      <c r="B17" s="34" t="s">
        <v>175</v>
      </c>
      <c r="D17" s="37">
        <v>860</v>
      </c>
      <c r="E17" s="37">
        <v>1236.25</v>
      </c>
      <c r="F17" s="44" t="s">
        <v>216</v>
      </c>
    </row>
    <row r="18" spans="1:6" x14ac:dyDescent="0.25">
      <c r="A18" s="44">
        <v>10</v>
      </c>
      <c r="B18" s="34" t="s">
        <v>176</v>
      </c>
      <c r="D18" s="37">
        <v>1000</v>
      </c>
      <c r="E18" s="37">
        <v>682.78</v>
      </c>
      <c r="F18" s="44" t="s">
        <v>219</v>
      </c>
    </row>
    <row r="19" spans="1:6" x14ac:dyDescent="0.25">
      <c r="A19" s="44">
        <v>11</v>
      </c>
      <c r="B19" s="34" t="s">
        <v>177</v>
      </c>
      <c r="D19" s="37">
        <v>200</v>
      </c>
      <c r="E19" s="37">
        <v>193.12</v>
      </c>
      <c r="F19" s="44" t="s">
        <v>219</v>
      </c>
    </row>
    <row r="20" spans="1:6" x14ac:dyDescent="0.25">
      <c r="A20" s="44">
        <v>12</v>
      </c>
      <c r="B20" s="34" t="s">
        <v>178</v>
      </c>
      <c r="D20" s="37">
        <v>1200</v>
      </c>
      <c r="E20" s="37">
        <v>1096</v>
      </c>
      <c r="F20" s="44" t="s">
        <v>215</v>
      </c>
    </row>
    <row r="21" spans="1:6" x14ac:dyDescent="0.25">
      <c r="A21" s="44">
        <v>13</v>
      </c>
      <c r="B21" s="34" t="s">
        <v>142</v>
      </c>
      <c r="D21" s="37">
        <v>2000</v>
      </c>
      <c r="E21" s="37">
        <v>434.19</v>
      </c>
      <c r="F21" s="44" t="s">
        <v>213</v>
      </c>
    </row>
    <row r="22" spans="1:6" x14ac:dyDescent="0.25">
      <c r="A22" s="44"/>
      <c r="B22" s="34" t="s">
        <v>211</v>
      </c>
      <c r="D22" s="37">
        <v>0</v>
      </c>
      <c r="E22" s="37">
        <v>52.9</v>
      </c>
      <c r="F22" s="44" t="s">
        <v>213</v>
      </c>
    </row>
    <row r="23" spans="1:6" x14ac:dyDescent="0.25">
      <c r="A23" s="44"/>
      <c r="B23" s="34" t="s">
        <v>212</v>
      </c>
      <c r="E23" s="37">
        <v>355.2</v>
      </c>
      <c r="F23" s="44" t="s">
        <v>214</v>
      </c>
    </row>
    <row r="24" spans="1:6" x14ac:dyDescent="0.25">
      <c r="A24" s="44"/>
      <c r="E24" s="37"/>
      <c r="F24" s="44"/>
    </row>
    <row r="25" spans="1:6" ht="15.75" thickBot="1" x14ac:dyDescent="0.3">
      <c r="A25" s="44"/>
      <c r="D25" s="45">
        <f t="shared" ref="D25" si="0">SUM(D9:D24)</f>
        <v>19439</v>
      </c>
      <c r="E25" s="45">
        <f>SUM(E9:E24)</f>
        <v>18611.13</v>
      </c>
      <c r="F25" s="44"/>
    </row>
    <row r="26" spans="1:6" ht="15.75" thickTop="1" x14ac:dyDescent="0.25">
      <c r="A26" s="44"/>
    </row>
    <row r="27" spans="1:6" x14ac:dyDescent="0.25">
      <c r="A27" s="44"/>
    </row>
    <row r="28" spans="1:6" x14ac:dyDescent="0.25">
      <c r="A28" s="4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B6DC-D3F1-4738-A8FB-5AC65D34BED8}">
  <sheetPr>
    <tabColor rgb="FFFFC000"/>
  </sheetPr>
  <dimension ref="A1:G23"/>
  <sheetViews>
    <sheetView workbookViewId="0">
      <selection activeCell="E16" sqref="E16"/>
    </sheetView>
  </sheetViews>
  <sheetFormatPr defaultRowHeight="15" x14ac:dyDescent="0.25"/>
  <cols>
    <col min="1" max="1" width="9" style="34"/>
    <col min="2" max="2" width="19.25" style="34" customWidth="1"/>
    <col min="3" max="3" width="15.875" style="34" customWidth="1"/>
    <col min="4" max="4" width="17.625" style="37" customWidth="1"/>
    <col min="5" max="5" width="15.625" style="34" customWidth="1"/>
    <col min="6" max="6" width="13.875" style="34" customWidth="1"/>
    <col min="7" max="16384" width="9" style="34"/>
  </cols>
  <sheetData>
    <row r="1" spans="1:7" ht="15.75" x14ac:dyDescent="0.25">
      <c r="A1" s="38" t="s">
        <v>0</v>
      </c>
    </row>
    <row r="2" spans="1:7" ht="15.75" x14ac:dyDescent="0.25">
      <c r="A2" s="38" t="s">
        <v>1</v>
      </c>
    </row>
    <row r="4" spans="1:7" s="42" customFormat="1" ht="17.25" customHeight="1" x14ac:dyDescent="0.2">
      <c r="A4" s="49" t="s">
        <v>192</v>
      </c>
      <c r="B4" s="49"/>
      <c r="D4" s="43"/>
    </row>
    <row r="5" spans="1:7" s="42" customFormat="1" ht="17.25" customHeight="1" x14ac:dyDescent="0.2">
      <c r="A5" s="49" t="s">
        <v>133</v>
      </c>
      <c r="B5" s="51" t="s">
        <v>193</v>
      </c>
      <c r="D5" s="43"/>
    </row>
    <row r="8" spans="1:7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7" x14ac:dyDescent="0.25">
      <c r="A9" s="44">
        <v>1</v>
      </c>
      <c r="B9" s="34" t="s">
        <v>195</v>
      </c>
      <c r="D9" s="37">
        <v>7329.2</v>
      </c>
      <c r="E9" s="37">
        <v>3241.82</v>
      </c>
      <c r="F9" s="44" t="s">
        <v>115</v>
      </c>
      <c r="G9" s="34" t="s">
        <v>196</v>
      </c>
    </row>
    <row r="10" spans="1:7" x14ac:dyDescent="0.25">
      <c r="A10" s="44"/>
      <c r="E10" s="37">
        <v>3395.5039999999999</v>
      </c>
      <c r="F10" s="44" t="s">
        <v>119</v>
      </c>
      <c r="G10" s="34" t="s">
        <v>196</v>
      </c>
    </row>
    <row r="11" spans="1:7" x14ac:dyDescent="0.25">
      <c r="A11" s="44">
        <v>2</v>
      </c>
      <c r="B11" s="34" t="s">
        <v>194</v>
      </c>
      <c r="D11" s="37">
        <v>6429.12</v>
      </c>
      <c r="E11" s="37">
        <v>3416.7040000000002</v>
      </c>
      <c r="F11" s="44" t="s">
        <v>119</v>
      </c>
      <c r="G11" s="34" t="s">
        <v>234</v>
      </c>
    </row>
    <row r="12" spans="1:7" x14ac:dyDescent="0.25">
      <c r="A12" s="44">
        <v>3</v>
      </c>
      <c r="B12" s="34" t="s">
        <v>164</v>
      </c>
      <c r="D12" s="37">
        <v>3000</v>
      </c>
      <c r="E12" s="37">
        <v>0</v>
      </c>
      <c r="F12" s="44"/>
    </row>
    <row r="13" spans="1:7" x14ac:dyDescent="0.25">
      <c r="A13" s="44">
        <v>4</v>
      </c>
      <c r="E13" s="37"/>
      <c r="F13" s="44"/>
    </row>
    <row r="14" spans="1:7" x14ac:dyDescent="0.25">
      <c r="A14" s="44"/>
      <c r="E14" s="37"/>
      <c r="F14" s="44"/>
    </row>
    <row r="15" spans="1:7" x14ac:dyDescent="0.25">
      <c r="A15" s="44"/>
      <c r="E15" s="37"/>
      <c r="F15" s="44"/>
    </row>
    <row r="16" spans="1:7" x14ac:dyDescent="0.25">
      <c r="A16" s="44"/>
      <c r="E16" s="37"/>
      <c r="F16" s="44"/>
    </row>
    <row r="17" spans="1:6" x14ac:dyDescent="0.25">
      <c r="A17" s="44"/>
      <c r="E17" s="37"/>
      <c r="F17" s="44"/>
    </row>
    <row r="18" spans="1:6" x14ac:dyDescent="0.25">
      <c r="A18" s="44"/>
      <c r="E18" s="37"/>
      <c r="F18" s="44"/>
    </row>
    <row r="19" spans="1:6" x14ac:dyDescent="0.25">
      <c r="A19" s="44"/>
      <c r="E19" s="37"/>
      <c r="F19" s="44"/>
    </row>
    <row r="20" spans="1:6" ht="15.75" thickBot="1" x14ac:dyDescent="0.3">
      <c r="A20" s="44"/>
      <c r="D20" s="45">
        <f t="shared" ref="D20:E20" si="0">SUM(D9:D19)</f>
        <v>16758.32</v>
      </c>
      <c r="E20" s="45">
        <f t="shared" si="0"/>
        <v>10054.028</v>
      </c>
      <c r="F20" s="44"/>
    </row>
    <row r="21" spans="1:6" ht="15.75" thickTop="1" x14ac:dyDescent="0.25">
      <c r="A21" s="44"/>
    </row>
    <row r="22" spans="1:6" x14ac:dyDescent="0.25">
      <c r="A22" s="44"/>
    </row>
    <row r="23" spans="1:6" x14ac:dyDescent="0.25">
      <c r="A23" s="4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29D94-9F0A-4138-8652-E297DBEF73E3}">
  <dimension ref="A1:F22"/>
  <sheetViews>
    <sheetView workbookViewId="0">
      <selection activeCell="E10" sqref="E10"/>
    </sheetView>
  </sheetViews>
  <sheetFormatPr defaultRowHeight="15" x14ac:dyDescent="0.25"/>
  <cols>
    <col min="1" max="1" width="9" style="34"/>
    <col min="2" max="2" width="19.25" style="34" customWidth="1"/>
    <col min="3" max="3" width="15.875" style="34" customWidth="1"/>
    <col min="4" max="4" width="17.625" style="37" customWidth="1"/>
    <col min="5" max="5" width="15.625" style="34" customWidth="1"/>
    <col min="6" max="6" width="13.87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1</v>
      </c>
    </row>
    <row r="4" spans="1:6" s="42" customFormat="1" ht="17.25" customHeight="1" x14ac:dyDescent="0.2">
      <c r="A4" s="49" t="s">
        <v>222</v>
      </c>
      <c r="B4" s="49"/>
      <c r="D4" s="43"/>
    </row>
    <row r="5" spans="1:6" s="42" customFormat="1" ht="17.25" customHeight="1" x14ac:dyDescent="0.2">
      <c r="A5" s="49" t="s">
        <v>133</v>
      </c>
      <c r="B5" s="51" t="s">
        <v>223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224</v>
      </c>
      <c r="D9" s="37">
        <v>50000</v>
      </c>
      <c r="E9" s="37"/>
      <c r="F9" s="44"/>
    </row>
    <row r="10" spans="1:6" x14ac:dyDescent="0.25">
      <c r="A10" s="44">
        <v>2</v>
      </c>
      <c r="B10" s="34" t="s">
        <v>160</v>
      </c>
      <c r="D10" s="37">
        <v>3000</v>
      </c>
      <c r="E10" s="37"/>
      <c r="F10" s="44"/>
    </row>
    <row r="11" spans="1:6" x14ac:dyDescent="0.25">
      <c r="A11" s="44"/>
      <c r="E11" s="37"/>
      <c r="F11" s="44"/>
    </row>
    <row r="12" spans="1:6" x14ac:dyDescent="0.25">
      <c r="A12" s="44"/>
      <c r="E12" s="37"/>
      <c r="F12" s="44"/>
    </row>
    <row r="13" spans="1:6" x14ac:dyDescent="0.25">
      <c r="A13" s="44"/>
      <c r="E13" s="37"/>
      <c r="F13" s="44"/>
    </row>
    <row r="14" spans="1:6" x14ac:dyDescent="0.25">
      <c r="A14" s="44"/>
      <c r="E14" s="37"/>
      <c r="F14" s="44"/>
    </row>
    <row r="15" spans="1:6" x14ac:dyDescent="0.25">
      <c r="A15" s="44"/>
      <c r="E15" s="37"/>
      <c r="F15" s="44"/>
    </row>
    <row r="16" spans="1:6" x14ac:dyDescent="0.25">
      <c r="A16" s="44"/>
      <c r="E16" s="37"/>
      <c r="F16" s="44"/>
    </row>
    <row r="17" spans="1:6" x14ac:dyDescent="0.25">
      <c r="A17" s="44"/>
      <c r="E17" s="37"/>
      <c r="F17" s="44"/>
    </row>
    <row r="18" spans="1:6" x14ac:dyDescent="0.25">
      <c r="A18" s="44"/>
      <c r="E18" s="37"/>
      <c r="F18" s="44"/>
    </row>
    <row r="19" spans="1:6" ht="15.75" thickBot="1" x14ac:dyDescent="0.3">
      <c r="A19" s="44"/>
      <c r="D19" s="45">
        <f t="shared" ref="D19:E19" si="0">SUM(D9:D18)</f>
        <v>53000</v>
      </c>
      <c r="E19" s="45">
        <f t="shared" si="0"/>
        <v>0</v>
      </c>
      <c r="F19" s="44"/>
    </row>
    <row r="20" spans="1:6" ht="15.75" thickTop="1" x14ac:dyDescent="0.25">
      <c r="A20" s="44"/>
    </row>
    <row r="21" spans="1:6" x14ac:dyDescent="0.25">
      <c r="A21" s="44"/>
    </row>
    <row r="22" spans="1:6" x14ac:dyDescent="0.25">
      <c r="A22" s="4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29AF0-0CB1-4DDA-BF06-FDE21EFBCFE4}">
  <dimension ref="A1:F18"/>
  <sheetViews>
    <sheetView view="pageBreakPreview" topLeftCell="A7" zoomScale="115" zoomScaleNormal="100" zoomScaleSheetLayoutView="115" workbookViewId="0">
      <selection activeCell="D13" sqref="D13"/>
    </sheetView>
  </sheetViews>
  <sheetFormatPr defaultRowHeight="15" x14ac:dyDescent="0.25"/>
  <cols>
    <col min="1" max="1" width="9" style="34"/>
    <col min="2" max="2" width="17.75" style="34" customWidth="1"/>
    <col min="3" max="3" width="9.125" style="34" customWidth="1"/>
    <col min="4" max="4" width="17.625" style="37" customWidth="1"/>
    <col min="5" max="5" width="15.625" style="34" customWidth="1"/>
    <col min="6" max="6" width="13.87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1</v>
      </c>
    </row>
    <row r="4" spans="1:6" s="42" customFormat="1" ht="17.25" customHeight="1" x14ac:dyDescent="0.2">
      <c r="A4" s="49" t="s">
        <v>161</v>
      </c>
      <c r="B4" s="50"/>
      <c r="D4" s="43"/>
    </row>
    <row r="5" spans="1:6" s="42" customFormat="1" ht="17.25" customHeight="1" x14ac:dyDescent="0.2">
      <c r="A5" s="49" t="s">
        <v>133</v>
      </c>
      <c r="B5" s="51" t="s">
        <v>230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159</v>
      </c>
      <c r="D9" s="37">
        <v>197000</v>
      </c>
      <c r="E9" s="37">
        <v>100824.47</v>
      </c>
      <c r="F9" s="44" t="s">
        <v>259</v>
      </c>
    </row>
    <row r="10" spans="1:6" x14ac:dyDescent="0.25">
      <c r="A10" s="44">
        <v>2</v>
      </c>
      <c r="B10" s="34" t="s">
        <v>142</v>
      </c>
      <c r="D10" s="37">
        <v>3000</v>
      </c>
      <c r="E10" s="37"/>
      <c r="F10" s="44"/>
    </row>
    <row r="11" spans="1:6" x14ac:dyDescent="0.25">
      <c r="A11" s="44">
        <v>3</v>
      </c>
      <c r="B11" s="34" t="s">
        <v>262</v>
      </c>
      <c r="E11" s="37">
        <v>108300.08</v>
      </c>
      <c r="F11" s="44" t="s">
        <v>263</v>
      </c>
    </row>
    <row r="12" spans="1:6" x14ac:dyDescent="0.25">
      <c r="A12" s="44">
        <v>4</v>
      </c>
      <c r="E12" s="37"/>
      <c r="F12" s="44"/>
    </row>
    <row r="13" spans="1:6" x14ac:dyDescent="0.25">
      <c r="A13" s="44">
        <v>5</v>
      </c>
      <c r="E13" s="37"/>
      <c r="F13" s="44"/>
    </row>
    <row r="14" spans="1:6" x14ac:dyDescent="0.25">
      <c r="A14" s="44"/>
      <c r="E14" s="37"/>
      <c r="F14" s="44"/>
    </row>
    <row r="15" spans="1:6" ht="15.75" thickBot="1" x14ac:dyDescent="0.3">
      <c r="A15" s="44"/>
      <c r="D15" s="45">
        <f t="shared" ref="D15:E15" si="0">SUM(D9:D14)</f>
        <v>200000</v>
      </c>
      <c r="E15" s="45">
        <f t="shared" si="0"/>
        <v>209124.55</v>
      </c>
      <c r="F15" s="44"/>
    </row>
    <row r="16" spans="1:6" ht="15.75" thickTop="1" x14ac:dyDescent="0.25">
      <c r="A16" s="44"/>
    </row>
    <row r="17" spans="1:1" x14ac:dyDescent="0.25">
      <c r="A17" s="44"/>
    </row>
    <row r="18" spans="1:1" x14ac:dyDescent="0.25">
      <c r="A18" s="44"/>
    </row>
  </sheetData>
  <pageMargins left="0.7" right="0.7" top="0.75" bottom="0.75" header="0.3" footer="0.3"/>
  <pageSetup paperSize="9" scale="9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E1162-C26B-44AA-9D87-1552F1D74BAA}">
  <dimension ref="A1:F22"/>
  <sheetViews>
    <sheetView workbookViewId="0">
      <selection activeCell="F15" sqref="F15"/>
    </sheetView>
  </sheetViews>
  <sheetFormatPr defaultRowHeight="15" x14ac:dyDescent="0.25"/>
  <cols>
    <col min="1" max="1" width="9" style="34"/>
    <col min="2" max="2" width="19.25" style="34" customWidth="1"/>
    <col min="3" max="3" width="15.875" style="34" customWidth="1"/>
    <col min="4" max="4" width="17.625" style="37" customWidth="1"/>
    <col min="5" max="5" width="15.625" style="34" customWidth="1"/>
    <col min="6" max="6" width="13.87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1</v>
      </c>
    </row>
    <row r="4" spans="1:6" s="42" customFormat="1" ht="17.25" customHeight="1" x14ac:dyDescent="0.2">
      <c r="A4" s="49" t="s">
        <v>232</v>
      </c>
      <c r="B4" s="49"/>
      <c r="D4" s="43"/>
    </row>
    <row r="5" spans="1:6" s="42" customFormat="1" ht="17.25" customHeight="1" x14ac:dyDescent="0.2">
      <c r="A5" s="49" t="s">
        <v>133</v>
      </c>
      <c r="B5" s="51" t="s">
        <v>233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159</v>
      </c>
      <c r="D9" s="37">
        <v>190000</v>
      </c>
      <c r="E9" s="37">
        <v>198546.8</v>
      </c>
      <c r="F9" s="44" t="s">
        <v>124</v>
      </c>
    </row>
    <row r="10" spans="1:6" x14ac:dyDescent="0.25">
      <c r="A10" s="44">
        <v>2</v>
      </c>
      <c r="B10" s="34" t="s">
        <v>160</v>
      </c>
      <c r="D10" s="37">
        <v>8000</v>
      </c>
      <c r="E10" s="37">
        <v>0</v>
      </c>
      <c r="F10" s="44"/>
    </row>
    <row r="11" spans="1:6" x14ac:dyDescent="0.25">
      <c r="A11" s="44">
        <v>3</v>
      </c>
      <c r="E11" s="37"/>
      <c r="F11" s="44"/>
    </row>
    <row r="12" spans="1:6" x14ac:dyDescent="0.25">
      <c r="A12" s="44">
        <v>4</v>
      </c>
      <c r="E12" s="37"/>
      <c r="F12" s="44"/>
    </row>
    <row r="13" spans="1:6" x14ac:dyDescent="0.25">
      <c r="A13" s="44">
        <v>5</v>
      </c>
      <c r="E13" s="37"/>
      <c r="F13" s="44"/>
    </row>
    <row r="14" spans="1:6" x14ac:dyDescent="0.25">
      <c r="A14" s="44">
        <v>6</v>
      </c>
      <c r="E14" s="37"/>
      <c r="F14" s="44"/>
    </row>
    <row r="15" spans="1:6" x14ac:dyDescent="0.25">
      <c r="A15" s="44">
        <v>7</v>
      </c>
      <c r="E15" s="37"/>
      <c r="F15" s="44"/>
    </row>
    <row r="16" spans="1:6" x14ac:dyDescent="0.25">
      <c r="A16" s="44"/>
      <c r="E16" s="37"/>
      <c r="F16" s="44"/>
    </row>
    <row r="17" spans="1:6" x14ac:dyDescent="0.25">
      <c r="A17" s="44"/>
      <c r="E17" s="37"/>
      <c r="F17" s="44"/>
    </row>
    <row r="18" spans="1:6" x14ac:dyDescent="0.25">
      <c r="A18" s="44"/>
      <c r="E18" s="37"/>
      <c r="F18" s="44"/>
    </row>
    <row r="19" spans="1:6" ht="15.75" thickBot="1" x14ac:dyDescent="0.3">
      <c r="A19" s="44"/>
      <c r="D19" s="45">
        <f t="shared" ref="D19:E19" si="0">SUM(D9:D18)</f>
        <v>198000</v>
      </c>
      <c r="E19" s="45">
        <f t="shared" si="0"/>
        <v>198546.8</v>
      </c>
      <c r="F19" s="44"/>
    </row>
    <row r="20" spans="1:6" ht="15.75" thickTop="1" x14ac:dyDescent="0.25">
      <c r="A20" s="44"/>
    </row>
    <row r="21" spans="1:6" x14ac:dyDescent="0.25">
      <c r="A21" s="44"/>
    </row>
    <row r="22" spans="1:6" x14ac:dyDescent="0.25">
      <c r="A22" s="4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B788E-DD1B-44DE-A288-87A2F2348F22}">
  <dimension ref="A1:F22"/>
  <sheetViews>
    <sheetView workbookViewId="0">
      <selection activeCell="D13" sqref="D13"/>
    </sheetView>
  </sheetViews>
  <sheetFormatPr defaultRowHeight="15" x14ac:dyDescent="0.25"/>
  <cols>
    <col min="1" max="1" width="9" style="34"/>
    <col min="2" max="2" width="19.25" style="34" customWidth="1"/>
    <col min="3" max="3" width="15.875" style="34" customWidth="1"/>
    <col min="4" max="4" width="17.625" style="37" customWidth="1"/>
    <col min="5" max="5" width="15.625" style="34" customWidth="1"/>
    <col min="6" max="6" width="13.87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1</v>
      </c>
    </row>
    <row r="4" spans="1:6" s="42" customFormat="1" ht="17.25" customHeight="1" x14ac:dyDescent="0.2">
      <c r="A4" s="49" t="s">
        <v>161</v>
      </c>
      <c r="B4" s="49"/>
      <c r="D4" s="43"/>
    </row>
    <row r="5" spans="1:6" s="42" customFormat="1" ht="17.25" customHeight="1" x14ac:dyDescent="0.2">
      <c r="A5" s="49" t="s">
        <v>162</v>
      </c>
      <c r="B5" s="51" t="s">
        <v>163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159</v>
      </c>
      <c r="D9" s="37">
        <v>162000</v>
      </c>
      <c r="E9" s="37">
        <v>156736.34</v>
      </c>
      <c r="F9" s="44" t="s">
        <v>121</v>
      </c>
    </row>
    <row r="10" spans="1:6" x14ac:dyDescent="0.25">
      <c r="A10" s="44">
        <v>2</v>
      </c>
      <c r="B10" s="34" t="s">
        <v>164</v>
      </c>
      <c r="D10" s="37">
        <v>8000</v>
      </c>
      <c r="E10" s="37"/>
      <c r="F10" s="44"/>
    </row>
    <row r="11" spans="1:6" x14ac:dyDescent="0.25">
      <c r="A11" s="44"/>
      <c r="E11" s="37"/>
      <c r="F11" s="44"/>
    </row>
    <row r="12" spans="1:6" x14ac:dyDescent="0.25">
      <c r="A12" s="44"/>
      <c r="E12" s="37"/>
      <c r="F12" s="44"/>
    </row>
    <row r="13" spans="1:6" x14ac:dyDescent="0.25">
      <c r="A13" s="44"/>
      <c r="E13" s="37"/>
      <c r="F13" s="44"/>
    </row>
    <row r="14" spans="1:6" x14ac:dyDescent="0.25">
      <c r="A14" s="44"/>
      <c r="E14" s="37"/>
      <c r="F14" s="44"/>
    </row>
    <row r="15" spans="1:6" x14ac:dyDescent="0.25">
      <c r="A15" s="44"/>
      <c r="E15" s="37"/>
      <c r="F15" s="44"/>
    </row>
    <row r="16" spans="1:6" x14ac:dyDescent="0.25">
      <c r="A16" s="44"/>
      <c r="E16" s="37"/>
      <c r="F16" s="44"/>
    </row>
    <row r="17" spans="1:6" x14ac:dyDescent="0.25">
      <c r="A17" s="44"/>
      <c r="E17" s="37"/>
      <c r="F17" s="44"/>
    </row>
    <row r="18" spans="1:6" x14ac:dyDescent="0.25">
      <c r="A18" s="44"/>
      <c r="E18" s="37"/>
      <c r="F18" s="44"/>
    </row>
    <row r="19" spans="1:6" ht="15.75" thickBot="1" x14ac:dyDescent="0.3">
      <c r="A19" s="44"/>
      <c r="D19" s="45">
        <f t="shared" ref="D19:E19" si="0">SUM(D9:D18)</f>
        <v>170000</v>
      </c>
      <c r="E19" s="45">
        <f t="shared" si="0"/>
        <v>156736.34</v>
      </c>
      <c r="F19" s="44"/>
    </row>
    <row r="20" spans="1:6" ht="15.75" thickTop="1" x14ac:dyDescent="0.25">
      <c r="A20" s="44"/>
    </row>
    <row r="21" spans="1:6" x14ac:dyDescent="0.25">
      <c r="A21" s="44"/>
    </row>
    <row r="22" spans="1:6" x14ac:dyDescent="0.25">
      <c r="A22" s="4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07637-8FB2-4EA3-9DE4-A4F6D98982B8}">
  <dimension ref="A1:F28"/>
  <sheetViews>
    <sheetView workbookViewId="0">
      <selection activeCell="F12" sqref="F12"/>
    </sheetView>
  </sheetViews>
  <sheetFormatPr defaultRowHeight="15" x14ac:dyDescent="0.25"/>
  <cols>
    <col min="1" max="1" width="9" style="34"/>
    <col min="2" max="2" width="19.25" style="34" customWidth="1"/>
    <col min="3" max="3" width="15.875" style="34" customWidth="1"/>
    <col min="4" max="4" width="17.625" style="37" customWidth="1"/>
    <col min="5" max="5" width="15.625" style="34" customWidth="1"/>
    <col min="6" max="6" width="13.87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235</v>
      </c>
    </row>
    <row r="4" spans="1:6" s="42" customFormat="1" ht="17.25" customHeight="1" x14ac:dyDescent="0.2">
      <c r="A4" s="49" t="s">
        <v>235</v>
      </c>
      <c r="B4" s="49"/>
      <c r="D4" s="43"/>
    </row>
    <row r="5" spans="1:6" s="42" customFormat="1" ht="17.25" customHeight="1" x14ac:dyDescent="0.2">
      <c r="A5" s="49" t="s">
        <v>162</v>
      </c>
      <c r="B5" s="51" t="s">
        <v>236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237</v>
      </c>
      <c r="D9" s="37">
        <v>65000</v>
      </c>
      <c r="E9" s="37">
        <v>63443.67</v>
      </c>
      <c r="F9" s="44" t="s">
        <v>247</v>
      </c>
    </row>
    <row r="10" spans="1:6" x14ac:dyDescent="0.25">
      <c r="A10" s="44">
        <v>2</v>
      </c>
      <c r="B10" s="34" t="s">
        <v>238</v>
      </c>
      <c r="D10" s="37">
        <v>2500</v>
      </c>
      <c r="E10" s="37">
        <v>4300.1000000000004</v>
      </c>
      <c r="F10" s="44" t="s">
        <v>246</v>
      </c>
    </row>
    <row r="11" spans="1:6" x14ac:dyDescent="0.25">
      <c r="A11" s="44">
        <v>3</v>
      </c>
      <c r="B11" s="34" t="s">
        <v>168</v>
      </c>
      <c r="D11" s="37">
        <v>2500</v>
      </c>
      <c r="E11" s="37">
        <v>3029.4</v>
      </c>
      <c r="F11" s="44" t="s">
        <v>246</v>
      </c>
    </row>
    <row r="12" spans="1:6" x14ac:dyDescent="0.25">
      <c r="A12" s="44">
        <v>4</v>
      </c>
      <c r="B12" s="34" t="s">
        <v>239</v>
      </c>
      <c r="D12" s="37">
        <v>60</v>
      </c>
      <c r="E12" s="37">
        <v>0</v>
      </c>
      <c r="F12" s="44"/>
    </row>
    <row r="13" spans="1:6" x14ac:dyDescent="0.25">
      <c r="A13" s="44">
        <v>5</v>
      </c>
      <c r="B13" s="34" t="s">
        <v>248</v>
      </c>
      <c r="D13" s="37">
        <v>5000</v>
      </c>
      <c r="E13" s="37">
        <v>5500</v>
      </c>
      <c r="F13" s="44" t="s">
        <v>246</v>
      </c>
    </row>
    <row r="14" spans="1:6" x14ac:dyDescent="0.25">
      <c r="A14" s="44">
        <v>6</v>
      </c>
      <c r="B14" s="34" t="s">
        <v>240</v>
      </c>
      <c r="D14" s="37">
        <v>1350</v>
      </c>
      <c r="E14" s="37">
        <v>1242</v>
      </c>
      <c r="F14" s="44" t="s">
        <v>249</v>
      </c>
    </row>
    <row r="15" spans="1:6" x14ac:dyDescent="0.25">
      <c r="A15" s="44">
        <v>7</v>
      </c>
      <c r="B15" s="34" t="s">
        <v>174</v>
      </c>
      <c r="D15" s="37">
        <v>1075</v>
      </c>
      <c r="E15" s="37">
        <v>848.75</v>
      </c>
      <c r="F15" s="44" t="s">
        <v>250</v>
      </c>
    </row>
    <row r="16" spans="1:6" x14ac:dyDescent="0.25">
      <c r="A16" s="44">
        <v>8</v>
      </c>
      <c r="B16" s="34" t="s">
        <v>176</v>
      </c>
      <c r="D16" s="37">
        <v>1000</v>
      </c>
      <c r="E16" s="37">
        <f>396.85+667.6</f>
        <v>1064.45</v>
      </c>
      <c r="F16" s="44" t="s">
        <v>251</v>
      </c>
    </row>
    <row r="17" spans="1:6" x14ac:dyDescent="0.25">
      <c r="A17" s="44">
        <v>9</v>
      </c>
      <c r="B17" s="34" t="s">
        <v>241</v>
      </c>
      <c r="D17" s="37">
        <v>200</v>
      </c>
      <c r="E17" s="37">
        <f>186.9+124.6+52.9</f>
        <v>364.4</v>
      </c>
      <c r="F17" s="44" t="s">
        <v>251</v>
      </c>
    </row>
    <row r="18" spans="1:6" ht="30" x14ac:dyDescent="0.25">
      <c r="A18" s="44">
        <v>10</v>
      </c>
      <c r="B18" s="34" t="s">
        <v>178</v>
      </c>
      <c r="D18" s="37">
        <v>2000</v>
      </c>
      <c r="E18" s="37">
        <v>12559.13</v>
      </c>
      <c r="F18" s="79" t="s">
        <v>252</v>
      </c>
    </row>
    <row r="19" spans="1:6" x14ac:dyDescent="0.25">
      <c r="A19" s="44">
        <v>11</v>
      </c>
      <c r="B19" s="34" t="s">
        <v>242</v>
      </c>
      <c r="D19" s="37">
        <v>3000</v>
      </c>
      <c r="E19" s="37">
        <v>1050</v>
      </c>
      <c r="F19" s="44" t="s">
        <v>253</v>
      </c>
    </row>
    <row r="20" spans="1:6" x14ac:dyDescent="0.25">
      <c r="A20" s="44">
        <v>12</v>
      </c>
      <c r="B20" s="34" t="s">
        <v>245</v>
      </c>
      <c r="E20" s="37">
        <v>78.5</v>
      </c>
      <c r="F20" s="44" t="s">
        <v>250</v>
      </c>
    </row>
    <row r="21" spans="1:6" x14ac:dyDescent="0.25">
      <c r="A21" s="44"/>
      <c r="B21" s="34" t="s">
        <v>243</v>
      </c>
      <c r="E21" s="37">
        <v>29</v>
      </c>
      <c r="F21" s="44" t="s">
        <v>250</v>
      </c>
    </row>
    <row r="22" spans="1:6" x14ac:dyDescent="0.25">
      <c r="A22" s="44"/>
      <c r="B22" s="34" t="s">
        <v>244</v>
      </c>
      <c r="E22" s="37">
        <v>42.6</v>
      </c>
      <c r="F22" s="44" t="s">
        <v>250</v>
      </c>
    </row>
    <row r="23" spans="1:6" x14ac:dyDescent="0.25">
      <c r="A23" s="44"/>
      <c r="E23" s="37"/>
      <c r="F23" s="44"/>
    </row>
    <row r="24" spans="1:6" x14ac:dyDescent="0.25">
      <c r="A24" s="44"/>
      <c r="E24" s="37"/>
      <c r="F24" s="44"/>
    </row>
    <row r="25" spans="1:6" ht="15.75" thickBot="1" x14ac:dyDescent="0.3">
      <c r="A25" s="44"/>
      <c r="D25" s="45">
        <f>SUM(D9:D24)</f>
        <v>83685</v>
      </c>
      <c r="E25" s="45">
        <f>SUM(E9:E24)</f>
        <v>93552</v>
      </c>
      <c r="F25" s="44"/>
    </row>
    <row r="26" spans="1:6" ht="15.75" thickTop="1" x14ac:dyDescent="0.25">
      <c r="A26" s="44"/>
    </row>
    <row r="27" spans="1:6" x14ac:dyDescent="0.25">
      <c r="A27" s="44"/>
      <c r="E27" s="78"/>
    </row>
    <row r="28" spans="1:6" x14ac:dyDescent="0.25">
      <c r="A28" s="44"/>
      <c r="E28" s="4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8E06E-E707-4237-825B-B3E4D9E16AC0}">
  <dimension ref="A1:F28"/>
  <sheetViews>
    <sheetView workbookViewId="0">
      <selection activeCell="B10" sqref="B10"/>
    </sheetView>
  </sheetViews>
  <sheetFormatPr defaultRowHeight="15" x14ac:dyDescent="0.25"/>
  <cols>
    <col min="1" max="1" width="9" style="34"/>
    <col min="2" max="2" width="19.25" style="34" customWidth="1"/>
    <col min="3" max="3" width="15.875" style="34" customWidth="1"/>
    <col min="4" max="4" width="17.625" style="37" customWidth="1"/>
    <col min="5" max="5" width="15.625" style="34" customWidth="1"/>
    <col min="6" max="6" width="15.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255</v>
      </c>
    </row>
    <row r="4" spans="1:6" s="42" customFormat="1" ht="17.25" customHeight="1" x14ac:dyDescent="0.2">
      <c r="A4" s="49" t="str">
        <f>A2</f>
        <v>China International Import Expo (CIIE)</v>
      </c>
      <c r="B4" s="49"/>
      <c r="D4" s="43"/>
    </row>
    <row r="5" spans="1:6" s="42" customFormat="1" ht="17.25" customHeight="1" x14ac:dyDescent="0.2">
      <c r="A5" s="49" t="s">
        <v>162</v>
      </c>
      <c r="B5" s="51" t="s">
        <v>256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269</v>
      </c>
      <c r="D9" s="37">
        <v>5000</v>
      </c>
      <c r="E9" s="37">
        <v>3450</v>
      </c>
      <c r="F9" s="44" t="s">
        <v>270</v>
      </c>
    </row>
    <row r="10" spans="1:6" x14ac:dyDescent="0.25">
      <c r="A10" s="44">
        <v>2</v>
      </c>
      <c r="B10" s="34" t="s">
        <v>178</v>
      </c>
      <c r="D10" s="37">
        <v>8000</v>
      </c>
      <c r="E10" s="37">
        <v>5725.52</v>
      </c>
      <c r="F10" s="44" t="s">
        <v>266</v>
      </c>
    </row>
    <row r="11" spans="1:6" x14ac:dyDescent="0.25">
      <c r="A11" s="44">
        <v>3</v>
      </c>
      <c r="B11" s="34" t="s">
        <v>257</v>
      </c>
      <c r="D11" s="37">
        <v>7800</v>
      </c>
      <c r="E11" s="37">
        <v>5800</v>
      </c>
      <c r="F11" s="44" t="s">
        <v>270</v>
      </c>
    </row>
    <row r="12" spans="1:6" x14ac:dyDescent="0.25">
      <c r="A12" s="44">
        <v>4</v>
      </c>
      <c r="B12" s="34" t="s">
        <v>258</v>
      </c>
      <c r="D12" s="37">
        <v>4800</v>
      </c>
      <c r="E12" s="37">
        <v>2845.8</v>
      </c>
      <c r="F12" s="44" t="s">
        <v>271</v>
      </c>
    </row>
    <row r="13" spans="1:6" x14ac:dyDescent="0.25">
      <c r="A13" s="44">
        <v>5</v>
      </c>
      <c r="B13" s="34" t="s">
        <v>212</v>
      </c>
      <c r="D13" s="37">
        <v>1000</v>
      </c>
      <c r="E13" s="37">
        <v>250</v>
      </c>
      <c r="F13" s="44" t="s">
        <v>272</v>
      </c>
    </row>
    <row r="14" spans="1:6" x14ac:dyDescent="0.25">
      <c r="A14" s="44">
        <v>6</v>
      </c>
      <c r="B14" s="34" t="s">
        <v>176</v>
      </c>
      <c r="D14" s="37">
        <v>3000</v>
      </c>
      <c r="E14" s="37">
        <v>900.18</v>
      </c>
      <c r="F14" s="44" t="s">
        <v>271</v>
      </c>
    </row>
    <row r="15" spans="1:6" x14ac:dyDescent="0.25">
      <c r="A15" s="44">
        <v>7</v>
      </c>
      <c r="B15" s="34" t="s">
        <v>142</v>
      </c>
      <c r="D15" s="37">
        <v>5400</v>
      </c>
      <c r="E15" s="37"/>
      <c r="F15" s="44"/>
    </row>
    <row r="16" spans="1:6" x14ac:dyDescent="0.25">
      <c r="A16" s="44">
        <v>8</v>
      </c>
      <c r="B16" s="34" t="s">
        <v>268</v>
      </c>
      <c r="E16" s="37">
        <v>196.21</v>
      </c>
      <c r="F16" s="44" t="s">
        <v>271</v>
      </c>
    </row>
    <row r="17" spans="1:6" x14ac:dyDescent="0.25">
      <c r="A17" s="44">
        <v>9</v>
      </c>
      <c r="B17" s="34" t="s">
        <v>267</v>
      </c>
      <c r="E17" s="37">
        <v>180.7</v>
      </c>
      <c r="F17" s="44" t="s">
        <v>273</v>
      </c>
    </row>
    <row r="18" spans="1:6" x14ac:dyDescent="0.25">
      <c r="A18" s="44">
        <v>10</v>
      </c>
      <c r="E18" s="37"/>
      <c r="F18" s="79"/>
    </row>
    <row r="19" spans="1:6" x14ac:dyDescent="0.25">
      <c r="A19" s="44">
        <v>11</v>
      </c>
      <c r="E19" s="37"/>
      <c r="F19" s="44"/>
    </row>
    <row r="20" spans="1:6" x14ac:dyDescent="0.25">
      <c r="A20" s="44">
        <v>12</v>
      </c>
      <c r="E20" s="37"/>
      <c r="F20" s="44"/>
    </row>
    <row r="21" spans="1:6" x14ac:dyDescent="0.25">
      <c r="A21" s="44"/>
      <c r="E21" s="37"/>
      <c r="F21" s="44"/>
    </row>
    <row r="22" spans="1:6" x14ac:dyDescent="0.25">
      <c r="A22" s="44"/>
      <c r="E22" s="37"/>
      <c r="F22" s="44"/>
    </row>
    <row r="23" spans="1:6" x14ac:dyDescent="0.25">
      <c r="A23" s="44"/>
      <c r="E23" s="37"/>
      <c r="F23" s="44"/>
    </row>
    <row r="24" spans="1:6" x14ac:dyDescent="0.25">
      <c r="A24" s="44"/>
      <c r="E24" s="37"/>
      <c r="F24" s="44"/>
    </row>
    <row r="25" spans="1:6" ht="15.75" thickBot="1" x14ac:dyDescent="0.3">
      <c r="A25" s="44"/>
      <c r="D25" s="45">
        <f>SUM(D9:D24)</f>
        <v>35000</v>
      </c>
      <c r="E25" s="45">
        <f>SUM(E9:E24)</f>
        <v>19348.41</v>
      </c>
      <c r="F25" s="44"/>
    </row>
    <row r="26" spans="1:6" ht="15.75" thickTop="1" x14ac:dyDescent="0.25">
      <c r="A26" s="44"/>
    </row>
    <row r="27" spans="1:6" x14ac:dyDescent="0.25">
      <c r="A27" s="44"/>
      <c r="E27" s="78"/>
    </row>
    <row r="28" spans="1:6" x14ac:dyDescent="0.25">
      <c r="A28" s="44"/>
      <c r="E28" s="4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6043B-153F-47B3-9BD6-592FB8FD1E15}">
  <dimension ref="A1:F28"/>
  <sheetViews>
    <sheetView topLeftCell="A7" workbookViewId="0">
      <selection activeCell="C15" sqref="C15"/>
    </sheetView>
  </sheetViews>
  <sheetFormatPr defaultRowHeight="15" x14ac:dyDescent="0.25"/>
  <cols>
    <col min="1" max="1" width="9" style="34"/>
    <col min="2" max="2" width="19.25" style="34" customWidth="1"/>
    <col min="3" max="3" width="15.875" style="34" customWidth="1"/>
    <col min="4" max="4" width="17.625" style="37" customWidth="1"/>
    <col min="5" max="5" width="15.625" style="34" customWidth="1"/>
    <col min="6" max="6" width="15.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323</v>
      </c>
    </row>
    <row r="4" spans="1:6" s="42" customFormat="1" ht="17.25" customHeight="1" x14ac:dyDescent="0.2">
      <c r="A4" s="49" t="str">
        <f>A2</f>
        <v>WeChat and Weibo Management &amp; Campaign</v>
      </c>
      <c r="B4" s="49"/>
      <c r="D4" s="43"/>
    </row>
    <row r="5" spans="1:6" s="42" customFormat="1" ht="17.25" customHeight="1" x14ac:dyDescent="0.2">
      <c r="A5" s="49" t="s">
        <v>162</v>
      </c>
      <c r="B5" s="51" t="s">
        <v>324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ht="30" x14ac:dyDescent="0.25">
      <c r="A9" s="44">
        <v>1</v>
      </c>
      <c r="B9" s="34" t="s">
        <v>325</v>
      </c>
      <c r="D9" s="37">
        <v>60000</v>
      </c>
      <c r="E9" s="37">
        <v>60000</v>
      </c>
      <c r="F9" s="79" t="s">
        <v>334</v>
      </c>
    </row>
    <row r="10" spans="1:6" x14ac:dyDescent="0.25">
      <c r="A10" s="44">
        <v>2</v>
      </c>
      <c r="B10" s="34" t="s">
        <v>142</v>
      </c>
      <c r="D10" s="37">
        <v>5000</v>
      </c>
      <c r="E10" s="37">
        <v>0</v>
      </c>
      <c r="F10" s="44"/>
    </row>
    <row r="11" spans="1:6" x14ac:dyDescent="0.25">
      <c r="A11" s="44">
        <v>3</v>
      </c>
      <c r="B11" s="34" t="s">
        <v>342</v>
      </c>
      <c r="E11" s="37">
        <v>350</v>
      </c>
      <c r="F11" s="44" t="s">
        <v>309</v>
      </c>
    </row>
    <row r="12" spans="1:6" x14ac:dyDescent="0.25">
      <c r="A12" s="44">
        <v>4</v>
      </c>
      <c r="B12" s="34" t="s">
        <v>342</v>
      </c>
      <c r="E12" s="37">
        <v>420</v>
      </c>
      <c r="F12" s="44" t="s">
        <v>403</v>
      </c>
    </row>
    <row r="13" spans="1:6" x14ac:dyDescent="0.25">
      <c r="A13" s="44">
        <v>5</v>
      </c>
      <c r="E13" s="37"/>
      <c r="F13" s="44"/>
    </row>
    <row r="14" spans="1:6" x14ac:dyDescent="0.25">
      <c r="A14" s="44">
        <v>6</v>
      </c>
      <c r="E14" s="37"/>
      <c r="F14" s="44"/>
    </row>
    <row r="15" spans="1:6" x14ac:dyDescent="0.25">
      <c r="A15" s="44">
        <v>7</v>
      </c>
      <c r="E15" s="37"/>
      <c r="F15" s="44"/>
    </row>
    <row r="16" spans="1:6" x14ac:dyDescent="0.25">
      <c r="A16" s="44">
        <v>8</v>
      </c>
      <c r="E16" s="37"/>
      <c r="F16" s="44"/>
    </row>
    <row r="17" spans="1:6" x14ac:dyDescent="0.25">
      <c r="A17" s="44">
        <v>9</v>
      </c>
      <c r="E17" s="37"/>
      <c r="F17" s="44"/>
    </row>
    <row r="18" spans="1:6" x14ac:dyDescent="0.25">
      <c r="A18" s="44">
        <v>10</v>
      </c>
      <c r="E18" s="37"/>
      <c r="F18" s="79"/>
    </row>
    <row r="19" spans="1:6" x14ac:dyDescent="0.25">
      <c r="A19" s="44">
        <v>11</v>
      </c>
      <c r="E19" s="37"/>
      <c r="F19" s="44"/>
    </row>
    <row r="20" spans="1:6" x14ac:dyDescent="0.25">
      <c r="A20" s="44">
        <v>12</v>
      </c>
      <c r="E20" s="37"/>
      <c r="F20" s="44"/>
    </row>
    <row r="21" spans="1:6" x14ac:dyDescent="0.25">
      <c r="A21" s="44"/>
      <c r="E21" s="37"/>
      <c r="F21" s="44"/>
    </row>
    <row r="22" spans="1:6" x14ac:dyDescent="0.25">
      <c r="A22" s="44"/>
      <c r="E22" s="37"/>
      <c r="F22" s="44"/>
    </row>
    <row r="23" spans="1:6" x14ac:dyDescent="0.25">
      <c r="A23" s="44"/>
      <c r="E23" s="37"/>
      <c r="F23" s="44"/>
    </row>
    <row r="24" spans="1:6" x14ac:dyDescent="0.25">
      <c r="A24" s="44"/>
      <c r="E24" s="37"/>
      <c r="F24" s="44"/>
    </row>
    <row r="25" spans="1:6" ht="15.75" thickBot="1" x14ac:dyDescent="0.3">
      <c r="A25" s="44"/>
      <c r="D25" s="45">
        <f>SUM(D9:D24)</f>
        <v>65000</v>
      </c>
      <c r="E25" s="45">
        <f>SUM(E9:E24)</f>
        <v>60770</v>
      </c>
      <c r="F25" s="44"/>
    </row>
    <row r="26" spans="1:6" ht="15.75" thickTop="1" x14ac:dyDescent="0.25">
      <c r="A26" s="44"/>
    </row>
    <row r="27" spans="1:6" x14ac:dyDescent="0.25">
      <c r="A27" s="44"/>
      <c r="E27" s="78"/>
    </row>
    <row r="28" spans="1:6" x14ac:dyDescent="0.25">
      <c r="A28" s="44"/>
      <c r="E28" s="4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91CAC-2E32-4488-8B4A-5FF49F9D0805}">
  <dimension ref="A1:F28"/>
  <sheetViews>
    <sheetView workbookViewId="0">
      <selection activeCell="D15" sqref="D15"/>
    </sheetView>
  </sheetViews>
  <sheetFormatPr defaultRowHeight="15" x14ac:dyDescent="0.25"/>
  <cols>
    <col min="1" max="1" width="9" style="34"/>
    <col min="2" max="2" width="19.25" style="34" customWidth="1"/>
    <col min="3" max="3" width="15.875" style="34" customWidth="1"/>
    <col min="4" max="4" width="17.625" style="37" customWidth="1"/>
    <col min="5" max="5" width="15.625" style="34" customWidth="1"/>
    <col min="6" max="6" width="15.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326</v>
      </c>
    </row>
    <row r="4" spans="1:6" s="42" customFormat="1" ht="17.25" customHeight="1" x14ac:dyDescent="0.2">
      <c r="A4" s="49" t="str">
        <f>A2</f>
        <v>Marketing Campaign with Ctrip China &amp; MOU Signing</v>
      </c>
      <c r="B4" s="49"/>
      <c r="D4" s="43"/>
    </row>
    <row r="5" spans="1:6" s="42" customFormat="1" ht="17.25" customHeight="1" x14ac:dyDescent="0.2">
      <c r="A5" s="49" t="s">
        <v>162</v>
      </c>
      <c r="B5" s="112" t="s">
        <v>327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328</v>
      </c>
      <c r="D9" s="37">
        <v>200000</v>
      </c>
      <c r="E9" s="37">
        <v>193260.19</v>
      </c>
      <c r="F9" s="44" t="s">
        <v>406</v>
      </c>
    </row>
    <row r="10" spans="1:6" x14ac:dyDescent="0.25">
      <c r="A10" s="44">
        <v>2</v>
      </c>
      <c r="B10" s="34" t="s">
        <v>329</v>
      </c>
      <c r="D10" s="37">
        <v>20000</v>
      </c>
      <c r="E10" s="37">
        <v>7896.16</v>
      </c>
      <c r="F10" s="44" t="s">
        <v>341</v>
      </c>
    </row>
    <row r="11" spans="1:6" x14ac:dyDescent="0.25">
      <c r="A11" s="44">
        <v>3</v>
      </c>
      <c r="E11" s="37"/>
      <c r="F11" s="44"/>
    </row>
    <row r="12" spans="1:6" x14ac:dyDescent="0.25">
      <c r="A12" s="44"/>
      <c r="E12" s="37"/>
      <c r="F12" s="44"/>
    </row>
    <row r="13" spans="1:6" x14ac:dyDescent="0.25">
      <c r="A13" s="44"/>
      <c r="E13" s="37"/>
      <c r="F13" s="44"/>
    </row>
    <row r="14" spans="1:6" x14ac:dyDescent="0.25">
      <c r="A14" s="44"/>
      <c r="E14" s="37"/>
      <c r="F14" s="44"/>
    </row>
    <row r="15" spans="1:6" x14ac:dyDescent="0.25">
      <c r="A15" s="44"/>
      <c r="E15" s="37"/>
      <c r="F15" s="44"/>
    </row>
    <row r="16" spans="1:6" x14ac:dyDescent="0.25">
      <c r="A16" s="44"/>
      <c r="E16" s="37"/>
      <c r="F16" s="44"/>
    </row>
    <row r="17" spans="1:6" x14ac:dyDescent="0.25">
      <c r="A17" s="44"/>
      <c r="E17" s="37"/>
      <c r="F17" s="44"/>
    </row>
    <row r="18" spans="1:6" x14ac:dyDescent="0.25">
      <c r="A18" s="44"/>
      <c r="E18" s="37"/>
      <c r="F18" s="79"/>
    </row>
    <row r="19" spans="1:6" x14ac:dyDescent="0.25">
      <c r="A19" s="44"/>
      <c r="E19" s="37"/>
      <c r="F19" s="44"/>
    </row>
    <row r="20" spans="1:6" x14ac:dyDescent="0.25">
      <c r="A20" s="44"/>
      <c r="E20" s="37"/>
      <c r="F20" s="44"/>
    </row>
    <row r="21" spans="1:6" x14ac:dyDescent="0.25">
      <c r="A21" s="44"/>
      <c r="E21" s="37"/>
      <c r="F21" s="44"/>
    </row>
    <row r="22" spans="1:6" x14ac:dyDescent="0.25">
      <c r="A22" s="44"/>
      <c r="E22" s="37"/>
      <c r="F22" s="44"/>
    </row>
    <row r="23" spans="1:6" x14ac:dyDescent="0.25">
      <c r="A23" s="44"/>
      <c r="E23" s="37"/>
      <c r="F23" s="44"/>
    </row>
    <row r="24" spans="1:6" x14ac:dyDescent="0.25">
      <c r="A24" s="44"/>
      <c r="E24" s="37"/>
      <c r="F24" s="44"/>
    </row>
    <row r="25" spans="1:6" ht="15.75" thickBot="1" x14ac:dyDescent="0.3">
      <c r="A25" s="44"/>
      <c r="D25" s="45">
        <f>SUM(D9:D24)</f>
        <v>220000</v>
      </c>
      <c r="E25" s="45">
        <f>SUM(E9:E24)</f>
        <v>201156.35</v>
      </c>
      <c r="F25" s="44"/>
    </row>
    <row r="26" spans="1:6" ht="15.75" thickTop="1" x14ac:dyDescent="0.25">
      <c r="A26" s="44"/>
    </row>
    <row r="27" spans="1:6" x14ac:dyDescent="0.25">
      <c r="A27" s="44"/>
      <c r="E27" s="78"/>
    </row>
    <row r="28" spans="1:6" x14ac:dyDescent="0.25">
      <c r="A28" s="44"/>
      <c r="E28" s="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7F87E-24FC-4623-84E5-293893290F9F}">
  <sheetPr>
    <tabColor rgb="FFFFC000"/>
  </sheetPr>
  <dimension ref="A1:F18"/>
  <sheetViews>
    <sheetView view="pageBreakPreview" zoomScaleNormal="100" zoomScaleSheetLayoutView="100" workbookViewId="0">
      <selection activeCell="I14" sqref="I14"/>
    </sheetView>
  </sheetViews>
  <sheetFormatPr defaultRowHeight="15" x14ac:dyDescent="0.25"/>
  <cols>
    <col min="1" max="1" width="9" style="34"/>
    <col min="2" max="2" width="17.75" style="34" customWidth="1"/>
    <col min="3" max="3" width="9.125" style="34" customWidth="1"/>
    <col min="4" max="4" width="17.625" style="37" customWidth="1"/>
    <col min="5" max="5" width="15.625" style="34" customWidth="1"/>
    <col min="6" max="6" width="13.87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1</v>
      </c>
    </row>
    <row r="4" spans="1:6" s="42" customFormat="1" ht="17.25" customHeight="1" x14ac:dyDescent="0.2">
      <c r="A4" s="49" t="s">
        <v>131</v>
      </c>
      <c r="B4" s="50"/>
      <c r="D4" s="43"/>
    </row>
    <row r="5" spans="1:6" s="42" customFormat="1" ht="17.25" customHeight="1" x14ac:dyDescent="0.2">
      <c r="A5" s="49" t="s">
        <v>133</v>
      </c>
      <c r="B5" s="51" t="s">
        <v>132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135</v>
      </c>
      <c r="D9" s="37">
        <v>40000</v>
      </c>
      <c r="E9" s="37">
        <v>40004.239999999998</v>
      </c>
      <c r="F9" s="44" t="s">
        <v>19</v>
      </c>
    </row>
    <row r="10" spans="1:6" x14ac:dyDescent="0.25">
      <c r="A10" s="44">
        <v>2</v>
      </c>
      <c r="B10" s="34" t="s">
        <v>136</v>
      </c>
      <c r="D10" s="37">
        <v>13500</v>
      </c>
      <c r="E10" s="37">
        <v>13500</v>
      </c>
      <c r="F10" s="44" t="s">
        <v>29</v>
      </c>
    </row>
    <row r="11" spans="1:6" x14ac:dyDescent="0.25">
      <c r="A11" s="44">
        <v>3</v>
      </c>
      <c r="B11" s="34" t="s">
        <v>137</v>
      </c>
      <c r="D11" s="37">
        <v>8500</v>
      </c>
      <c r="E11" s="37">
        <v>7950</v>
      </c>
      <c r="F11" s="44" t="s">
        <v>25</v>
      </c>
    </row>
    <row r="12" spans="1:6" x14ac:dyDescent="0.25">
      <c r="A12" s="44">
        <v>4</v>
      </c>
      <c r="B12" s="34" t="s">
        <v>141</v>
      </c>
      <c r="D12" s="37">
        <v>7500</v>
      </c>
      <c r="E12" s="37"/>
      <c r="F12" s="44" t="s">
        <v>75</v>
      </c>
    </row>
    <row r="13" spans="1:6" x14ac:dyDescent="0.25">
      <c r="A13" s="44">
        <v>5</v>
      </c>
      <c r="B13" s="34" t="s">
        <v>142</v>
      </c>
      <c r="D13" s="37">
        <v>5500</v>
      </c>
      <c r="E13" s="37"/>
      <c r="F13" s="44"/>
    </row>
    <row r="14" spans="1:6" x14ac:dyDescent="0.25">
      <c r="A14" s="44"/>
      <c r="E14" s="37"/>
      <c r="F14" s="44"/>
    </row>
    <row r="15" spans="1:6" ht="15.75" thickBot="1" x14ac:dyDescent="0.3">
      <c r="A15" s="44"/>
      <c r="D15" s="45">
        <f t="shared" ref="D15:E15" si="0">SUM(D9:D14)</f>
        <v>75000</v>
      </c>
      <c r="E15" s="45">
        <f t="shared" si="0"/>
        <v>61454.239999999998</v>
      </c>
      <c r="F15" s="44"/>
    </row>
    <row r="16" spans="1:6" ht="15.75" thickTop="1" x14ac:dyDescent="0.25">
      <c r="A16" s="44"/>
    </row>
    <row r="17" spans="1:1" x14ac:dyDescent="0.25">
      <c r="A17" s="44"/>
    </row>
    <row r="18" spans="1:1" x14ac:dyDescent="0.25">
      <c r="A18" s="44"/>
    </row>
  </sheetData>
  <pageMargins left="0.7" right="0.7" top="0.75" bottom="0.75" header="0.3" footer="0.3"/>
  <pageSetup paperSize="9" scale="9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F8733-E225-4473-8DDA-2929BF66534F}">
  <dimension ref="A1:F28"/>
  <sheetViews>
    <sheetView workbookViewId="0">
      <selection activeCell="E16" sqref="E16"/>
    </sheetView>
  </sheetViews>
  <sheetFormatPr defaultRowHeight="15" x14ac:dyDescent="0.25"/>
  <cols>
    <col min="1" max="1" width="9" style="34"/>
    <col min="2" max="2" width="19.25" style="34" customWidth="1"/>
    <col min="3" max="3" width="15.875" style="34" customWidth="1"/>
    <col min="4" max="4" width="17.625" style="37" customWidth="1"/>
    <col min="5" max="5" width="15.625" style="34" customWidth="1"/>
    <col min="6" max="6" width="15.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330</v>
      </c>
    </row>
    <row r="4" spans="1:6" s="42" customFormat="1" ht="17.25" customHeight="1" x14ac:dyDescent="0.2">
      <c r="A4" s="49" t="str">
        <f>A2</f>
        <v>Marketing Young Emerging Designers &amp; #Wearwhatsfair China</v>
      </c>
      <c r="B4" s="49"/>
      <c r="D4" s="43"/>
    </row>
    <row r="5" spans="1:6" s="42" customFormat="1" ht="17.25" customHeight="1" x14ac:dyDescent="0.2">
      <c r="A5" s="49" t="s">
        <v>162</v>
      </c>
      <c r="B5" s="112" t="s">
        <v>331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332</v>
      </c>
      <c r="D9" s="37">
        <v>50000</v>
      </c>
      <c r="E9" s="37">
        <v>77732.5</v>
      </c>
      <c r="F9" s="44" t="s">
        <v>335</v>
      </c>
    </row>
    <row r="10" spans="1:6" x14ac:dyDescent="0.25">
      <c r="A10" s="44">
        <v>2</v>
      </c>
      <c r="B10" s="34" t="s">
        <v>333</v>
      </c>
      <c r="D10" s="37">
        <v>35000</v>
      </c>
      <c r="E10" s="37"/>
      <c r="F10" s="44"/>
    </row>
    <row r="11" spans="1:6" x14ac:dyDescent="0.25">
      <c r="A11" s="44">
        <v>3</v>
      </c>
      <c r="E11" s="37"/>
      <c r="F11" s="44"/>
    </row>
    <row r="12" spans="1:6" x14ac:dyDescent="0.25">
      <c r="A12" s="44"/>
      <c r="E12" s="37"/>
      <c r="F12" s="44"/>
    </row>
    <row r="13" spans="1:6" x14ac:dyDescent="0.25">
      <c r="A13" s="44"/>
      <c r="E13" s="37"/>
      <c r="F13" s="44"/>
    </row>
    <row r="14" spans="1:6" x14ac:dyDescent="0.25">
      <c r="A14" s="44"/>
      <c r="E14" s="37"/>
      <c r="F14" s="44"/>
    </row>
    <row r="15" spans="1:6" x14ac:dyDescent="0.25">
      <c r="A15" s="44"/>
      <c r="E15" s="37"/>
      <c r="F15" s="44"/>
    </row>
    <row r="16" spans="1:6" x14ac:dyDescent="0.25">
      <c r="A16" s="44"/>
      <c r="E16" s="37"/>
      <c r="F16" s="44"/>
    </row>
    <row r="17" spans="1:6" x14ac:dyDescent="0.25">
      <c r="A17" s="44"/>
      <c r="E17" s="37"/>
      <c r="F17" s="44"/>
    </row>
    <row r="18" spans="1:6" x14ac:dyDescent="0.25">
      <c r="A18" s="44"/>
      <c r="E18" s="37"/>
      <c r="F18" s="79"/>
    </row>
    <row r="19" spans="1:6" x14ac:dyDescent="0.25">
      <c r="A19" s="44"/>
      <c r="E19" s="37"/>
      <c r="F19" s="44"/>
    </row>
    <row r="20" spans="1:6" x14ac:dyDescent="0.25">
      <c r="A20" s="44"/>
      <c r="E20" s="37"/>
      <c r="F20" s="44"/>
    </row>
    <row r="21" spans="1:6" x14ac:dyDescent="0.25">
      <c r="A21" s="44"/>
      <c r="E21" s="37"/>
      <c r="F21" s="44"/>
    </row>
    <row r="22" spans="1:6" x14ac:dyDescent="0.25">
      <c r="A22" s="44"/>
      <c r="E22" s="37"/>
      <c r="F22" s="44"/>
    </row>
    <row r="23" spans="1:6" x14ac:dyDescent="0.25">
      <c r="A23" s="44"/>
      <c r="E23" s="37"/>
      <c r="F23" s="44"/>
    </row>
    <row r="24" spans="1:6" x14ac:dyDescent="0.25">
      <c r="A24" s="44"/>
      <c r="E24" s="37"/>
      <c r="F24" s="44"/>
    </row>
    <row r="25" spans="1:6" ht="15.75" thickBot="1" x14ac:dyDescent="0.3">
      <c r="A25" s="44"/>
      <c r="D25" s="45">
        <f>SUM(D9:D24)</f>
        <v>85000</v>
      </c>
      <c r="E25" s="45">
        <f>SUM(E9:E24)</f>
        <v>77732.5</v>
      </c>
      <c r="F25" s="44"/>
    </row>
    <row r="26" spans="1:6" ht="15.75" thickTop="1" x14ac:dyDescent="0.25">
      <c r="A26" s="44"/>
    </row>
    <row r="27" spans="1:6" x14ac:dyDescent="0.25">
      <c r="A27" s="44"/>
      <c r="E27" s="78"/>
    </row>
    <row r="28" spans="1:6" x14ac:dyDescent="0.25">
      <c r="A28" s="44"/>
      <c r="E28" s="4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490B5-AEC3-40E2-8C89-B8CDEFD092F6}">
  <dimension ref="A1:F28"/>
  <sheetViews>
    <sheetView workbookViewId="0">
      <selection activeCell="E16" sqref="E16"/>
    </sheetView>
  </sheetViews>
  <sheetFormatPr defaultRowHeight="15" x14ac:dyDescent="0.25"/>
  <cols>
    <col min="1" max="1" width="9" style="34"/>
    <col min="2" max="2" width="19.25" style="34" customWidth="1"/>
    <col min="3" max="3" width="27" style="34" customWidth="1"/>
    <col min="4" max="4" width="17.625" style="37" customWidth="1"/>
    <col min="5" max="5" width="15.625" style="34" customWidth="1"/>
    <col min="6" max="6" width="15.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336</v>
      </c>
    </row>
    <row r="4" spans="1:6" s="42" customFormat="1" ht="17.25" customHeight="1" x14ac:dyDescent="0.2">
      <c r="A4" s="49" t="str">
        <f>A2</f>
        <v xml:space="preserve">Malaysia Airlines China &amp; Sina Weibo KOLs Campaign </v>
      </c>
      <c r="B4" s="49"/>
      <c r="D4" s="43"/>
    </row>
    <row r="5" spans="1:6" s="42" customFormat="1" ht="17.25" customHeight="1" x14ac:dyDescent="0.2">
      <c r="A5" s="49" t="s">
        <v>162</v>
      </c>
      <c r="B5" s="112" t="s">
        <v>337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338</v>
      </c>
      <c r="D9" s="37">
        <v>20000</v>
      </c>
      <c r="E9" s="37">
        <v>0</v>
      </c>
      <c r="F9" s="44"/>
    </row>
    <row r="10" spans="1:6" x14ac:dyDescent="0.25">
      <c r="A10" s="44">
        <v>2</v>
      </c>
      <c r="B10" s="34" t="s">
        <v>176</v>
      </c>
      <c r="D10" s="37">
        <v>9600</v>
      </c>
      <c r="E10" s="37">
        <v>3679</v>
      </c>
      <c r="F10" s="44"/>
    </row>
    <row r="11" spans="1:6" x14ac:dyDescent="0.25">
      <c r="A11" s="44">
        <v>3</v>
      </c>
      <c r="B11" s="34" t="s">
        <v>339</v>
      </c>
      <c r="D11" s="37">
        <v>4800</v>
      </c>
      <c r="E11" s="37"/>
      <c r="F11" s="44"/>
    </row>
    <row r="12" spans="1:6" x14ac:dyDescent="0.25">
      <c r="A12" s="44">
        <v>4</v>
      </c>
      <c r="B12" s="34" t="s">
        <v>340</v>
      </c>
      <c r="D12" s="37">
        <v>560</v>
      </c>
      <c r="E12" s="37"/>
      <c r="F12" s="44"/>
    </row>
    <row r="13" spans="1:6" x14ac:dyDescent="0.25">
      <c r="A13" s="44">
        <v>5</v>
      </c>
      <c r="B13" s="34" t="s">
        <v>142</v>
      </c>
      <c r="D13" s="37">
        <v>2000</v>
      </c>
      <c r="E13" s="37"/>
      <c r="F13" s="44"/>
    </row>
    <row r="14" spans="1:6" x14ac:dyDescent="0.25">
      <c r="A14" s="44"/>
      <c r="E14" s="37"/>
      <c r="F14" s="44"/>
    </row>
    <row r="15" spans="1:6" x14ac:dyDescent="0.25">
      <c r="A15" s="44"/>
      <c r="E15" s="37"/>
      <c r="F15" s="44"/>
    </row>
    <row r="16" spans="1:6" x14ac:dyDescent="0.25">
      <c r="A16" s="44"/>
      <c r="E16" s="37"/>
      <c r="F16" s="44"/>
    </row>
    <row r="17" spans="1:6" x14ac:dyDescent="0.25">
      <c r="A17" s="44"/>
      <c r="E17" s="37"/>
      <c r="F17" s="44"/>
    </row>
    <row r="18" spans="1:6" x14ac:dyDescent="0.25">
      <c r="A18" s="44"/>
      <c r="E18" s="37"/>
      <c r="F18" s="79"/>
    </row>
    <row r="19" spans="1:6" x14ac:dyDescent="0.25">
      <c r="A19" s="44"/>
      <c r="E19" s="37"/>
      <c r="F19" s="44"/>
    </row>
    <row r="20" spans="1:6" x14ac:dyDescent="0.25">
      <c r="A20" s="44"/>
      <c r="E20" s="37"/>
      <c r="F20" s="44"/>
    </row>
    <row r="21" spans="1:6" x14ac:dyDescent="0.25">
      <c r="A21" s="44"/>
      <c r="E21" s="37"/>
      <c r="F21" s="44"/>
    </row>
    <row r="22" spans="1:6" x14ac:dyDescent="0.25">
      <c r="A22" s="44"/>
      <c r="E22" s="37"/>
      <c r="F22" s="44"/>
    </row>
    <row r="23" spans="1:6" x14ac:dyDescent="0.25">
      <c r="A23" s="44"/>
      <c r="E23" s="37"/>
      <c r="F23" s="44"/>
    </row>
    <row r="24" spans="1:6" x14ac:dyDescent="0.25">
      <c r="A24" s="44"/>
      <c r="E24" s="37"/>
      <c r="F24" s="44"/>
    </row>
    <row r="25" spans="1:6" ht="15.75" thickBot="1" x14ac:dyDescent="0.3">
      <c r="A25" s="44"/>
      <c r="D25" s="45">
        <f>SUM(D9:D24)</f>
        <v>36960</v>
      </c>
      <c r="E25" s="45">
        <f>SUM(E9:E24)</f>
        <v>3679</v>
      </c>
      <c r="F25" s="44"/>
    </row>
    <row r="26" spans="1:6" ht="15.75" thickTop="1" x14ac:dyDescent="0.25">
      <c r="A26" s="44"/>
    </row>
    <row r="27" spans="1:6" x14ac:dyDescent="0.25">
      <c r="A27" s="44"/>
      <c r="E27" s="78"/>
    </row>
    <row r="28" spans="1:6" x14ac:dyDescent="0.25">
      <c r="A28" s="44"/>
      <c r="E28" s="4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24239-6270-4070-8708-37F0FB5B5C57}">
  <dimension ref="A1:F30"/>
  <sheetViews>
    <sheetView topLeftCell="A13" workbookViewId="0">
      <selection activeCell="E17" sqref="E17"/>
    </sheetView>
  </sheetViews>
  <sheetFormatPr defaultRowHeight="15" x14ac:dyDescent="0.25"/>
  <cols>
    <col min="1" max="1" width="9" style="34"/>
    <col min="2" max="2" width="19.25" style="34" customWidth="1"/>
    <col min="3" max="3" width="27" style="34" customWidth="1"/>
    <col min="4" max="4" width="17.625" style="37" customWidth="1"/>
    <col min="5" max="5" width="15.625" style="34" customWidth="1"/>
    <col min="6" max="6" width="15.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343</v>
      </c>
    </row>
    <row r="4" spans="1:6" s="42" customFormat="1" ht="17.25" customHeight="1" x14ac:dyDescent="0.2">
      <c r="A4" s="49" t="str">
        <f>A2</f>
        <v>ITB China @ Shanghai &amp; Malaysia Culture &amp; Tourism Fair 2019</v>
      </c>
      <c r="B4" s="49"/>
      <c r="D4" s="43"/>
    </row>
    <row r="5" spans="1:6" s="42" customFormat="1" ht="17.25" customHeight="1" x14ac:dyDescent="0.2">
      <c r="A5" s="49" t="s">
        <v>162</v>
      </c>
      <c r="B5" s="112" t="s">
        <v>344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/>
      <c r="B9" s="33" t="s">
        <v>345</v>
      </c>
      <c r="E9" s="37"/>
      <c r="F9" s="44"/>
    </row>
    <row r="10" spans="1:6" x14ac:dyDescent="0.25">
      <c r="A10" s="44">
        <v>1</v>
      </c>
      <c r="B10" s="34" t="s">
        <v>352</v>
      </c>
      <c r="D10" s="37">
        <v>140000</v>
      </c>
      <c r="E10" s="37">
        <v>148982.84</v>
      </c>
      <c r="F10" s="44" t="s">
        <v>368</v>
      </c>
    </row>
    <row r="11" spans="1:6" x14ac:dyDescent="0.25">
      <c r="A11" s="44">
        <v>2</v>
      </c>
      <c r="B11" s="34" t="s">
        <v>346</v>
      </c>
      <c r="D11" s="37">
        <v>24000</v>
      </c>
      <c r="E11" s="37">
        <f>22792.88-1128.69</f>
        <v>21664.190000000002</v>
      </c>
      <c r="F11" s="44" t="s">
        <v>368</v>
      </c>
    </row>
    <row r="12" spans="1:6" x14ac:dyDescent="0.25">
      <c r="A12" s="44">
        <v>3</v>
      </c>
      <c r="B12" s="34" t="s">
        <v>347</v>
      </c>
      <c r="D12" s="37">
        <v>150000</v>
      </c>
      <c r="E12" s="37">
        <v>95000</v>
      </c>
      <c r="F12" s="44" t="s">
        <v>374</v>
      </c>
    </row>
    <row r="13" spans="1:6" x14ac:dyDescent="0.25">
      <c r="A13" s="44">
        <v>4</v>
      </c>
      <c r="B13" s="34" t="s">
        <v>348</v>
      </c>
      <c r="D13" s="37">
        <v>7000</v>
      </c>
      <c r="E13" s="37"/>
      <c r="F13" s="44"/>
    </row>
    <row r="14" spans="1:6" x14ac:dyDescent="0.25">
      <c r="A14" s="44">
        <v>5</v>
      </c>
      <c r="B14" s="34" t="s">
        <v>349</v>
      </c>
      <c r="D14" s="37">
        <v>15000</v>
      </c>
      <c r="E14" s="37">
        <v>9409.49</v>
      </c>
      <c r="F14" s="44" t="s">
        <v>370</v>
      </c>
    </row>
    <row r="15" spans="1:6" x14ac:dyDescent="0.25">
      <c r="A15" s="44">
        <v>6</v>
      </c>
      <c r="B15" s="34" t="s">
        <v>350</v>
      </c>
      <c r="D15" s="37">
        <v>15000</v>
      </c>
      <c r="E15" s="37">
        <v>19138.68</v>
      </c>
      <c r="F15" s="44" t="s">
        <v>373</v>
      </c>
    </row>
    <row r="16" spans="1:6" x14ac:dyDescent="0.25">
      <c r="A16" s="44">
        <v>7</v>
      </c>
      <c r="B16" s="34" t="s">
        <v>351</v>
      </c>
      <c r="D16" s="37">
        <v>2000</v>
      </c>
      <c r="E16" s="37">
        <f>4669.7+2353</f>
        <v>7022.7</v>
      </c>
      <c r="F16" s="44" t="s">
        <v>375</v>
      </c>
    </row>
    <row r="17" spans="1:6" x14ac:dyDescent="0.25">
      <c r="A17" s="44">
        <v>8</v>
      </c>
      <c r="B17" s="34" t="s">
        <v>142</v>
      </c>
      <c r="D17" s="37">
        <v>5000</v>
      </c>
      <c r="E17" s="37"/>
      <c r="F17" s="44"/>
    </row>
    <row r="18" spans="1:6" x14ac:dyDescent="0.25">
      <c r="A18" s="44"/>
      <c r="B18" s="34" t="s">
        <v>371</v>
      </c>
      <c r="E18" s="37">
        <v>340</v>
      </c>
      <c r="F18" s="44" t="s">
        <v>372</v>
      </c>
    </row>
    <row r="19" spans="1:6" x14ac:dyDescent="0.25">
      <c r="A19" s="44"/>
      <c r="E19" s="37"/>
      <c r="F19" s="44"/>
    </row>
    <row r="20" spans="1:6" x14ac:dyDescent="0.25">
      <c r="A20" s="44"/>
      <c r="E20" s="37"/>
      <c r="F20" s="79"/>
    </row>
    <row r="21" spans="1:6" x14ac:dyDescent="0.25">
      <c r="A21" s="44"/>
      <c r="B21" s="33" t="s">
        <v>353</v>
      </c>
      <c r="E21" s="37"/>
      <c r="F21" s="44"/>
    </row>
    <row r="22" spans="1:6" x14ac:dyDescent="0.25">
      <c r="A22" s="44">
        <v>1</v>
      </c>
      <c r="B22" s="34" t="s">
        <v>354</v>
      </c>
      <c r="D22" s="37">
        <v>600</v>
      </c>
      <c r="E22" s="37">
        <v>609.79999999999995</v>
      </c>
      <c r="F22" s="44" t="s">
        <v>369</v>
      </c>
    </row>
    <row r="23" spans="1:6" x14ac:dyDescent="0.25">
      <c r="A23" s="44">
        <v>2</v>
      </c>
      <c r="B23" s="34" t="s">
        <v>355</v>
      </c>
      <c r="D23" s="37">
        <v>1000</v>
      </c>
      <c r="E23" s="37">
        <v>975.68</v>
      </c>
      <c r="F23" s="118" t="s">
        <v>369</v>
      </c>
    </row>
    <row r="24" spans="1:6" x14ac:dyDescent="0.25">
      <c r="A24" s="44">
        <v>3</v>
      </c>
      <c r="B24" s="34" t="s">
        <v>356</v>
      </c>
      <c r="D24" s="37">
        <v>5000</v>
      </c>
      <c r="E24" s="37">
        <v>2042.83</v>
      </c>
      <c r="F24" s="118" t="s">
        <v>369</v>
      </c>
    </row>
    <row r="25" spans="1:6" x14ac:dyDescent="0.25">
      <c r="A25" s="44">
        <v>4</v>
      </c>
      <c r="B25" s="34" t="s">
        <v>142</v>
      </c>
      <c r="D25" s="37">
        <v>1000</v>
      </c>
      <c r="E25" s="37"/>
      <c r="F25" s="44"/>
    </row>
    <row r="26" spans="1:6" x14ac:dyDescent="0.25">
      <c r="A26" s="44"/>
      <c r="E26" s="37"/>
      <c r="F26" s="44"/>
    </row>
    <row r="27" spans="1:6" ht="15.75" thickBot="1" x14ac:dyDescent="0.3">
      <c r="A27" s="44"/>
      <c r="D27" s="45">
        <f>SUM(D9:D26)</f>
        <v>365600</v>
      </c>
      <c r="E27" s="45">
        <f>SUM(E9:E26)</f>
        <v>305186.21000000002</v>
      </c>
      <c r="F27" s="44"/>
    </row>
    <row r="28" spans="1:6" ht="15.75" thickTop="1" x14ac:dyDescent="0.25">
      <c r="A28" s="44"/>
    </row>
    <row r="29" spans="1:6" x14ac:dyDescent="0.25">
      <c r="A29" s="44"/>
      <c r="E29" s="78"/>
    </row>
    <row r="30" spans="1:6" x14ac:dyDescent="0.25">
      <c r="A30" s="44"/>
      <c r="E30" s="4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2CE45-EB5D-4061-A4E5-538AB909EB75}">
  <dimension ref="A1:F28"/>
  <sheetViews>
    <sheetView workbookViewId="0">
      <selection activeCell="D25" sqref="D25"/>
    </sheetView>
  </sheetViews>
  <sheetFormatPr defaultRowHeight="15" x14ac:dyDescent="0.25"/>
  <cols>
    <col min="1" max="1" width="9" style="34"/>
    <col min="2" max="2" width="19.25" style="34" customWidth="1"/>
    <col min="3" max="3" width="27" style="34" customWidth="1"/>
    <col min="4" max="4" width="17.625" style="37" customWidth="1"/>
    <col min="5" max="5" width="15.625" style="34" customWidth="1"/>
    <col min="6" max="6" width="15.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357</v>
      </c>
    </row>
    <row r="4" spans="1:6" s="42" customFormat="1" ht="17.25" customHeight="1" x14ac:dyDescent="0.2">
      <c r="A4" s="49" t="str">
        <f>A2</f>
        <v>Courtesy Visit to ShenZhen Airlines</v>
      </c>
      <c r="B4" s="49"/>
      <c r="D4" s="43"/>
    </row>
    <row r="5" spans="1:6" s="42" customFormat="1" ht="17.25" customHeight="1" x14ac:dyDescent="0.2">
      <c r="A5" s="49" t="s">
        <v>162</v>
      </c>
      <c r="B5" s="112"/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358</v>
      </c>
      <c r="D9" s="37">
        <v>3200</v>
      </c>
      <c r="E9" s="37">
        <v>3340</v>
      </c>
      <c r="F9" s="44" t="s">
        <v>376</v>
      </c>
    </row>
    <row r="10" spans="1:6" x14ac:dyDescent="0.25">
      <c r="A10" s="44">
        <v>2</v>
      </c>
      <c r="B10" s="34" t="s">
        <v>176</v>
      </c>
      <c r="D10" s="37">
        <v>1000</v>
      </c>
      <c r="E10" s="37">
        <v>258.98</v>
      </c>
      <c r="F10" s="44" t="s">
        <v>377</v>
      </c>
    </row>
    <row r="11" spans="1:6" x14ac:dyDescent="0.25">
      <c r="A11" s="44">
        <v>3</v>
      </c>
      <c r="B11" s="34" t="s">
        <v>359</v>
      </c>
      <c r="D11" s="37">
        <v>500</v>
      </c>
      <c r="E11" s="37">
        <v>0</v>
      </c>
      <c r="F11" s="44"/>
    </row>
    <row r="12" spans="1:6" x14ac:dyDescent="0.25">
      <c r="A12" s="44">
        <v>4</v>
      </c>
      <c r="B12" s="34" t="s">
        <v>257</v>
      </c>
      <c r="D12" s="37">
        <v>1100</v>
      </c>
      <c r="E12" s="37">
        <v>1074.0999999999999</v>
      </c>
      <c r="F12" s="44" t="str">
        <f t="array" ref="F12">[1]!'!Sheet1!R9C3'</f>
        <v>V2019/130</v>
      </c>
    </row>
    <row r="13" spans="1:6" x14ac:dyDescent="0.25">
      <c r="A13" s="44">
        <v>5</v>
      </c>
      <c r="B13" s="34" t="s">
        <v>142</v>
      </c>
      <c r="D13" s="37">
        <v>700</v>
      </c>
      <c r="E13" s="37">
        <v>0</v>
      </c>
      <c r="F13" s="44"/>
    </row>
    <row r="14" spans="1:6" x14ac:dyDescent="0.25">
      <c r="A14" s="44"/>
      <c r="B14" s="34" t="s">
        <v>378</v>
      </c>
      <c r="E14" s="37">
        <v>235.05</v>
      </c>
      <c r="F14" s="44" t="s">
        <v>377</v>
      </c>
    </row>
    <row r="15" spans="1:6" x14ac:dyDescent="0.25">
      <c r="A15" s="44"/>
      <c r="B15" s="34" t="s">
        <v>381</v>
      </c>
      <c r="E15" s="37">
        <v>1125.3</v>
      </c>
      <c r="F15" s="44" t="s">
        <v>380</v>
      </c>
    </row>
    <row r="16" spans="1:6" x14ac:dyDescent="0.25">
      <c r="A16" s="44"/>
      <c r="B16" s="34" t="s">
        <v>244</v>
      </c>
      <c r="E16" s="37">
        <v>67.7</v>
      </c>
      <c r="F16" s="44" t="s">
        <v>379</v>
      </c>
    </row>
    <row r="17" spans="1:6" x14ac:dyDescent="0.25">
      <c r="A17" s="44"/>
      <c r="E17" s="37"/>
      <c r="F17" s="44"/>
    </row>
    <row r="18" spans="1:6" x14ac:dyDescent="0.25">
      <c r="A18" s="44"/>
      <c r="E18" s="37"/>
      <c r="F18" s="79"/>
    </row>
    <row r="19" spans="1:6" x14ac:dyDescent="0.25">
      <c r="A19" s="44"/>
      <c r="B19" s="33"/>
      <c r="E19" s="37"/>
      <c r="F19" s="44"/>
    </row>
    <row r="20" spans="1:6" x14ac:dyDescent="0.25">
      <c r="A20" s="44"/>
      <c r="E20" s="37"/>
      <c r="F20" s="44"/>
    </row>
    <row r="21" spans="1:6" x14ac:dyDescent="0.25">
      <c r="A21" s="44"/>
      <c r="E21" s="37"/>
      <c r="F21" s="44"/>
    </row>
    <row r="22" spans="1:6" x14ac:dyDescent="0.25">
      <c r="A22" s="44"/>
      <c r="E22" s="37"/>
      <c r="F22" s="44"/>
    </row>
    <row r="23" spans="1:6" x14ac:dyDescent="0.25">
      <c r="A23" s="44"/>
      <c r="E23" s="37"/>
      <c r="F23" s="44"/>
    </row>
    <row r="24" spans="1:6" x14ac:dyDescent="0.25">
      <c r="A24" s="44"/>
      <c r="E24" s="37"/>
      <c r="F24" s="44"/>
    </row>
    <row r="25" spans="1:6" ht="15.75" thickBot="1" x14ac:dyDescent="0.3">
      <c r="A25" s="44"/>
      <c r="D25" s="45">
        <f>SUM(D9:D24)</f>
        <v>6500</v>
      </c>
      <c r="E25" s="45">
        <f>SUM(E9:E24)</f>
        <v>6101.13</v>
      </c>
      <c r="F25" s="44"/>
    </row>
    <row r="26" spans="1:6" ht="15.75" thickTop="1" x14ac:dyDescent="0.25">
      <c r="A26" s="44"/>
    </row>
    <row r="27" spans="1:6" x14ac:dyDescent="0.25">
      <c r="A27" s="44"/>
      <c r="E27" s="78"/>
    </row>
    <row r="28" spans="1:6" x14ac:dyDescent="0.25">
      <c r="A28" s="44"/>
      <c r="E28" s="4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8EC5C-53C6-434C-B40B-32438F40D260}">
  <dimension ref="A1:H36"/>
  <sheetViews>
    <sheetView topLeftCell="A16" workbookViewId="0">
      <selection activeCell="E20" sqref="E20"/>
    </sheetView>
  </sheetViews>
  <sheetFormatPr defaultRowHeight="15" x14ac:dyDescent="0.25"/>
  <cols>
    <col min="1" max="1" width="9" style="34"/>
    <col min="2" max="2" width="19.25" style="34" customWidth="1"/>
    <col min="3" max="3" width="27" style="34" customWidth="1"/>
    <col min="4" max="4" width="17.625" style="37" customWidth="1"/>
    <col min="5" max="5" width="15.625" style="34" customWidth="1"/>
    <col min="6" max="6" width="15.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360</v>
      </c>
    </row>
    <row r="4" spans="1:6" s="42" customFormat="1" ht="17.25" customHeight="1" x14ac:dyDescent="0.2">
      <c r="A4" s="49" t="str">
        <f>A2</f>
        <v>The 5th China Xiamen International Leisure Tourism Expo</v>
      </c>
      <c r="B4" s="49"/>
      <c r="D4" s="43"/>
    </row>
    <row r="5" spans="1:6" s="42" customFormat="1" ht="17.25" customHeight="1" x14ac:dyDescent="0.2">
      <c r="A5" s="49" t="s">
        <v>162</v>
      </c>
      <c r="B5" s="112" t="s">
        <v>361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362</v>
      </c>
      <c r="D9" s="37">
        <v>29700</v>
      </c>
      <c r="E9" s="37">
        <v>22322.82</v>
      </c>
      <c r="F9" s="44" t="s">
        <v>382</v>
      </c>
    </row>
    <row r="10" spans="1:6" x14ac:dyDescent="0.25">
      <c r="A10" s="44">
        <v>2</v>
      </c>
      <c r="B10" s="34" t="s">
        <v>363</v>
      </c>
      <c r="D10" s="37">
        <v>70000</v>
      </c>
      <c r="E10" s="37">
        <v>52648.76</v>
      </c>
      <c r="F10" s="44" t="s">
        <v>383</v>
      </c>
    </row>
    <row r="11" spans="1:6" x14ac:dyDescent="0.25">
      <c r="A11" s="44">
        <v>3</v>
      </c>
      <c r="B11" s="34" t="s">
        <v>364</v>
      </c>
      <c r="D11" s="37">
        <v>4000</v>
      </c>
      <c r="E11" s="37"/>
      <c r="F11" s="44"/>
    </row>
    <row r="12" spans="1:6" x14ac:dyDescent="0.25">
      <c r="A12" s="44">
        <v>4</v>
      </c>
      <c r="B12" s="34" t="s">
        <v>365</v>
      </c>
      <c r="D12" s="37">
        <v>4000</v>
      </c>
      <c r="E12" s="37"/>
      <c r="F12" s="44"/>
    </row>
    <row r="13" spans="1:6" x14ac:dyDescent="0.25">
      <c r="A13" s="44"/>
      <c r="B13" s="34" t="s">
        <v>384</v>
      </c>
      <c r="E13" s="37">
        <v>3166.65</v>
      </c>
      <c r="F13" s="44" t="s">
        <v>385</v>
      </c>
    </row>
    <row r="14" spans="1:6" x14ac:dyDescent="0.25">
      <c r="A14" s="44"/>
      <c r="B14" s="34" t="s">
        <v>386</v>
      </c>
      <c r="E14" s="37">
        <v>240</v>
      </c>
      <c r="F14" s="44" t="s">
        <v>385</v>
      </c>
    </row>
    <row r="15" spans="1:6" x14ac:dyDescent="0.25">
      <c r="A15" s="44"/>
      <c r="B15" s="34" t="s">
        <v>268</v>
      </c>
      <c r="E15" s="37">
        <v>244.32</v>
      </c>
      <c r="F15" s="44" t="s">
        <v>385</v>
      </c>
    </row>
    <row r="16" spans="1:6" x14ac:dyDescent="0.25">
      <c r="A16" s="44"/>
      <c r="B16" s="34" t="s">
        <v>387</v>
      </c>
      <c r="E16" s="37">
        <v>135.06</v>
      </c>
      <c r="F16" s="44" t="s">
        <v>385</v>
      </c>
    </row>
    <row r="17" spans="1:8" x14ac:dyDescent="0.25">
      <c r="A17" s="44"/>
      <c r="B17" s="34" t="s">
        <v>388</v>
      </c>
      <c r="E17" s="37">
        <f>46.64+182</f>
        <v>228.64</v>
      </c>
      <c r="F17" s="44" t="s">
        <v>390</v>
      </c>
    </row>
    <row r="18" spans="1:8" x14ac:dyDescent="0.25">
      <c r="A18" s="44"/>
      <c r="B18" s="34" t="s">
        <v>391</v>
      </c>
      <c r="E18" s="37">
        <v>3800</v>
      </c>
      <c r="F18" s="44" t="s">
        <v>392</v>
      </c>
    </row>
    <row r="19" spans="1:8" x14ac:dyDescent="0.25">
      <c r="A19" s="44"/>
      <c r="B19" s="34" t="s">
        <v>393</v>
      </c>
      <c r="E19" s="37">
        <v>3700</v>
      </c>
      <c r="F19" s="44" t="s">
        <v>392</v>
      </c>
    </row>
    <row r="20" spans="1:8" x14ac:dyDescent="0.25">
      <c r="A20" s="44"/>
      <c r="B20" s="34" t="s">
        <v>394</v>
      </c>
      <c r="E20" s="37">
        <v>58</v>
      </c>
      <c r="F20" s="44" t="s">
        <v>392</v>
      </c>
    </row>
    <row r="21" spans="1:8" x14ac:dyDescent="0.25">
      <c r="A21" s="44">
        <v>5</v>
      </c>
      <c r="B21" s="34" t="s">
        <v>366</v>
      </c>
      <c r="D21" s="37">
        <v>1000</v>
      </c>
      <c r="E21" s="37">
        <f>480+222.87</f>
        <v>702.87</v>
      </c>
      <c r="F21" s="44" t="s">
        <v>392</v>
      </c>
    </row>
    <row r="22" spans="1:8" x14ac:dyDescent="0.25">
      <c r="A22" s="44">
        <v>6</v>
      </c>
      <c r="B22" s="34" t="s">
        <v>367</v>
      </c>
      <c r="D22" s="37">
        <v>2000</v>
      </c>
      <c r="E22" s="37">
        <f>1143+1725.77</f>
        <v>2868.77</v>
      </c>
      <c r="F22" s="44" t="s">
        <v>389</v>
      </c>
      <c r="H22" s="78"/>
    </row>
    <row r="23" spans="1:8" x14ac:dyDescent="0.25">
      <c r="A23" s="44">
        <v>7</v>
      </c>
      <c r="B23" s="34" t="s">
        <v>142</v>
      </c>
      <c r="D23" s="37">
        <v>5000</v>
      </c>
      <c r="E23" s="37"/>
      <c r="F23" s="44"/>
    </row>
    <row r="24" spans="1:8" x14ac:dyDescent="0.25">
      <c r="A24" s="44"/>
      <c r="E24" s="37"/>
      <c r="F24" s="44"/>
    </row>
    <row r="25" spans="1:8" x14ac:dyDescent="0.25">
      <c r="A25" s="44"/>
      <c r="E25" s="37"/>
      <c r="F25" s="44"/>
    </row>
    <row r="26" spans="1:8" x14ac:dyDescent="0.25">
      <c r="A26" s="44"/>
      <c r="E26" s="37"/>
      <c r="F26" s="79"/>
    </row>
    <row r="27" spans="1:8" x14ac:dyDescent="0.25">
      <c r="A27" s="44"/>
      <c r="B27" s="33"/>
      <c r="E27" s="37"/>
      <c r="F27" s="44"/>
    </row>
    <row r="28" spans="1:8" x14ac:dyDescent="0.25">
      <c r="A28" s="44"/>
      <c r="E28" s="37"/>
      <c r="F28" s="44"/>
    </row>
    <row r="29" spans="1:8" x14ac:dyDescent="0.25">
      <c r="A29" s="44"/>
      <c r="E29" s="37"/>
      <c r="F29" s="44"/>
    </row>
    <row r="30" spans="1:8" x14ac:dyDescent="0.25">
      <c r="A30" s="44"/>
      <c r="E30" s="37"/>
      <c r="F30" s="44"/>
    </row>
    <row r="31" spans="1:8" x14ac:dyDescent="0.25">
      <c r="A31" s="44"/>
      <c r="E31" s="37"/>
      <c r="F31" s="44"/>
    </row>
    <row r="32" spans="1:8" x14ac:dyDescent="0.25">
      <c r="A32" s="44"/>
      <c r="E32" s="37"/>
      <c r="F32" s="44"/>
    </row>
    <row r="33" spans="1:6" ht="15.75" thickBot="1" x14ac:dyDescent="0.3">
      <c r="A33" s="44"/>
      <c r="D33" s="45">
        <f>SUM(D9:D32)</f>
        <v>115700</v>
      </c>
      <c r="E33" s="45">
        <f>SUM(E9:E32)</f>
        <v>90115.89</v>
      </c>
      <c r="F33" s="44"/>
    </row>
    <row r="34" spans="1:6" ht="15.75" thickTop="1" x14ac:dyDescent="0.25">
      <c r="A34" s="44"/>
    </row>
    <row r="35" spans="1:6" x14ac:dyDescent="0.25">
      <c r="A35" s="44"/>
      <c r="E35" s="78"/>
    </row>
    <row r="36" spans="1:6" x14ac:dyDescent="0.25">
      <c r="A36" s="44"/>
      <c r="E36" s="4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27E6F-C7AF-4668-BF12-A17BF514F776}">
  <dimension ref="A1:H36"/>
  <sheetViews>
    <sheetView topLeftCell="A7" workbookViewId="0">
      <selection activeCell="C15" sqref="C15"/>
    </sheetView>
  </sheetViews>
  <sheetFormatPr defaultRowHeight="15" x14ac:dyDescent="0.25"/>
  <cols>
    <col min="1" max="1" width="9" style="34"/>
    <col min="2" max="2" width="19.25" style="34" customWidth="1"/>
    <col min="3" max="3" width="27" style="34" customWidth="1"/>
    <col min="4" max="4" width="17.625" style="37" customWidth="1"/>
    <col min="5" max="5" width="15.625" style="34" customWidth="1"/>
    <col min="6" max="6" width="15.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396</v>
      </c>
    </row>
    <row r="4" spans="1:6" s="42" customFormat="1" ht="17.25" customHeight="1" x14ac:dyDescent="0.2">
      <c r="A4" s="49" t="str">
        <f>A2</f>
        <v xml:space="preserve">China (Guangdong) International Tourism Expo (CITIE) </v>
      </c>
      <c r="B4" s="49"/>
      <c r="D4" s="43"/>
    </row>
    <row r="5" spans="1:6" s="42" customFormat="1" ht="17.25" customHeight="1" x14ac:dyDescent="0.2">
      <c r="A5" s="49" t="s">
        <v>162</v>
      </c>
      <c r="B5" s="112" t="s">
        <v>397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167</v>
      </c>
      <c r="D9" s="37">
        <v>38000</v>
      </c>
      <c r="E9" s="37"/>
      <c r="F9" s="44"/>
    </row>
    <row r="10" spans="1:6" x14ac:dyDescent="0.25">
      <c r="A10" s="44">
        <v>2</v>
      </c>
      <c r="B10" s="34" t="s">
        <v>398</v>
      </c>
      <c r="D10" s="37">
        <v>17400</v>
      </c>
      <c r="E10" s="37">
        <f>1614.6+1283.4+10490</f>
        <v>13388</v>
      </c>
      <c r="F10" s="44"/>
    </row>
    <row r="11" spans="1:6" x14ac:dyDescent="0.25">
      <c r="A11" s="44">
        <v>3</v>
      </c>
      <c r="B11" s="34" t="s">
        <v>366</v>
      </c>
      <c r="D11" s="37">
        <v>1000</v>
      </c>
      <c r="E11" s="37">
        <f>69+56.4</f>
        <v>125.4</v>
      </c>
      <c r="F11" s="44"/>
    </row>
    <row r="12" spans="1:6" x14ac:dyDescent="0.25">
      <c r="A12" s="44">
        <v>4</v>
      </c>
      <c r="B12" s="34" t="s">
        <v>399</v>
      </c>
      <c r="D12" s="37">
        <v>2000</v>
      </c>
      <c r="E12" s="37">
        <f>46.64</f>
        <v>46.64</v>
      </c>
      <c r="F12" s="44"/>
    </row>
    <row r="13" spans="1:6" x14ac:dyDescent="0.25">
      <c r="A13" s="44">
        <v>5</v>
      </c>
      <c r="B13" s="34" t="s">
        <v>400</v>
      </c>
      <c r="D13" s="37">
        <v>1000</v>
      </c>
      <c r="E13" s="37">
        <v>470</v>
      </c>
      <c r="F13" s="44"/>
    </row>
    <row r="14" spans="1:6" x14ac:dyDescent="0.25">
      <c r="A14" s="44">
        <v>6</v>
      </c>
      <c r="B14" s="34" t="s">
        <v>142</v>
      </c>
      <c r="D14" s="37">
        <v>3000</v>
      </c>
      <c r="E14" s="37"/>
      <c r="F14" s="44"/>
    </row>
    <row r="15" spans="1:6" x14ac:dyDescent="0.25">
      <c r="A15" s="44"/>
      <c r="B15" s="34" t="s">
        <v>401</v>
      </c>
      <c r="E15" s="37">
        <v>135.94999999999999</v>
      </c>
      <c r="F15" s="44"/>
    </row>
    <row r="16" spans="1:6" x14ac:dyDescent="0.25">
      <c r="A16" s="44"/>
      <c r="B16" s="34" t="s">
        <v>402</v>
      </c>
      <c r="E16" s="37">
        <v>247</v>
      </c>
      <c r="F16" s="44"/>
    </row>
    <row r="17" spans="1:8" x14ac:dyDescent="0.25">
      <c r="A17" s="44"/>
      <c r="E17" s="37"/>
      <c r="F17" s="44"/>
    </row>
    <row r="18" spans="1:8" x14ac:dyDescent="0.25">
      <c r="A18" s="44"/>
      <c r="E18" s="37"/>
      <c r="F18" s="44"/>
    </row>
    <row r="19" spans="1:8" x14ac:dyDescent="0.25">
      <c r="A19" s="44"/>
      <c r="E19" s="37"/>
      <c r="F19" s="44"/>
    </row>
    <row r="20" spans="1:8" x14ac:dyDescent="0.25">
      <c r="A20" s="44"/>
      <c r="E20" s="37"/>
      <c r="F20" s="44"/>
    </row>
    <row r="21" spans="1:8" x14ac:dyDescent="0.25">
      <c r="A21" s="44"/>
      <c r="E21" s="37"/>
      <c r="F21" s="44"/>
    </row>
    <row r="22" spans="1:8" x14ac:dyDescent="0.25">
      <c r="A22" s="44"/>
      <c r="E22" s="37"/>
      <c r="F22" s="44"/>
      <c r="H22" s="78"/>
    </row>
    <row r="23" spans="1:8" x14ac:dyDescent="0.25">
      <c r="A23" s="44"/>
      <c r="E23" s="37"/>
      <c r="F23" s="44"/>
    </row>
    <row r="24" spans="1:8" x14ac:dyDescent="0.25">
      <c r="A24" s="44"/>
      <c r="E24" s="37"/>
      <c r="F24" s="44"/>
    </row>
    <row r="25" spans="1:8" x14ac:dyDescent="0.25">
      <c r="A25" s="44"/>
      <c r="E25" s="37"/>
      <c r="F25" s="44"/>
    </row>
    <row r="26" spans="1:8" x14ac:dyDescent="0.25">
      <c r="A26" s="44"/>
      <c r="E26" s="37"/>
      <c r="F26" s="79"/>
    </row>
    <row r="27" spans="1:8" x14ac:dyDescent="0.25">
      <c r="A27" s="44"/>
      <c r="B27" s="33"/>
      <c r="E27" s="37"/>
      <c r="F27" s="44"/>
    </row>
    <row r="28" spans="1:8" x14ac:dyDescent="0.25">
      <c r="A28" s="44"/>
      <c r="E28" s="37"/>
      <c r="F28" s="44"/>
    </row>
    <row r="29" spans="1:8" x14ac:dyDescent="0.25">
      <c r="A29" s="44"/>
      <c r="E29" s="37"/>
      <c r="F29" s="44"/>
    </row>
    <row r="30" spans="1:8" x14ac:dyDescent="0.25">
      <c r="A30" s="44"/>
      <c r="E30" s="37"/>
      <c r="F30" s="44"/>
    </row>
    <row r="31" spans="1:8" x14ac:dyDescent="0.25">
      <c r="A31" s="44"/>
      <c r="E31" s="37"/>
      <c r="F31" s="44"/>
    </row>
    <row r="32" spans="1:8" x14ac:dyDescent="0.25">
      <c r="A32" s="44"/>
      <c r="E32" s="37"/>
      <c r="F32" s="44"/>
    </row>
    <row r="33" spans="1:6" ht="15.75" thickBot="1" x14ac:dyDescent="0.3">
      <c r="A33" s="44"/>
      <c r="D33" s="45">
        <f>SUM(D9:D32)</f>
        <v>62400</v>
      </c>
      <c r="E33" s="45">
        <f>SUM(E9:E32)</f>
        <v>14412.99</v>
      </c>
      <c r="F33" s="44"/>
    </row>
    <row r="34" spans="1:6" ht="15.75" thickTop="1" x14ac:dyDescent="0.25">
      <c r="A34" s="44"/>
    </row>
    <row r="35" spans="1:6" x14ac:dyDescent="0.25">
      <c r="A35" s="44"/>
      <c r="E35" s="78"/>
    </row>
    <row r="36" spans="1:6" x14ac:dyDescent="0.25">
      <c r="A36" s="44"/>
      <c r="E36" s="4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DB21-DF45-428C-BD50-062407B3D999}">
  <dimension ref="A1:H36"/>
  <sheetViews>
    <sheetView topLeftCell="A4" workbookViewId="0">
      <selection activeCell="F9" sqref="F9"/>
    </sheetView>
  </sheetViews>
  <sheetFormatPr defaultRowHeight="15" x14ac:dyDescent="0.25"/>
  <cols>
    <col min="1" max="1" width="9" style="34"/>
    <col min="2" max="2" width="19.25" style="34" customWidth="1"/>
    <col min="3" max="3" width="27" style="34" customWidth="1"/>
    <col min="4" max="4" width="17.625" style="37" customWidth="1"/>
    <col min="5" max="5" width="15.625" style="34" customWidth="1"/>
    <col min="6" max="6" width="15.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412</v>
      </c>
    </row>
    <row r="4" spans="1:6" s="42" customFormat="1" ht="17.25" customHeight="1" x14ac:dyDescent="0.2">
      <c r="A4" s="49" t="str">
        <f>A2</f>
        <v>AirAsia Fly Thru</v>
      </c>
      <c r="B4" s="49"/>
      <c r="D4" s="43"/>
    </row>
    <row r="5" spans="1:6" s="42" customFormat="1" ht="17.25" customHeight="1" x14ac:dyDescent="0.2">
      <c r="A5" s="49" t="s">
        <v>162</v>
      </c>
      <c r="B5" s="112"/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413</v>
      </c>
      <c r="E9" s="37">
        <v>150000</v>
      </c>
      <c r="F9" s="44"/>
    </row>
    <row r="10" spans="1:6" x14ac:dyDescent="0.25">
      <c r="A10" s="44">
        <v>2</v>
      </c>
      <c r="E10" s="37"/>
      <c r="F10" s="44"/>
    </row>
    <row r="11" spans="1:6" x14ac:dyDescent="0.25">
      <c r="A11" s="44">
        <v>3</v>
      </c>
      <c r="E11" s="37"/>
      <c r="F11" s="44"/>
    </row>
    <row r="12" spans="1:6" x14ac:dyDescent="0.25">
      <c r="A12" s="44">
        <v>4</v>
      </c>
      <c r="E12" s="37"/>
      <c r="F12" s="44"/>
    </row>
    <row r="13" spans="1:6" x14ac:dyDescent="0.25">
      <c r="A13" s="44">
        <v>5</v>
      </c>
      <c r="E13" s="37"/>
      <c r="F13" s="44"/>
    </row>
    <row r="14" spans="1:6" x14ac:dyDescent="0.25">
      <c r="A14" s="44">
        <v>6</v>
      </c>
      <c r="E14" s="37"/>
      <c r="F14" s="44"/>
    </row>
    <row r="15" spans="1:6" x14ac:dyDescent="0.25">
      <c r="A15" s="44"/>
      <c r="E15" s="37"/>
      <c r="F15" s="44"/>
    </row>
    <row r="16" spans="1:6" x14ac:dyDescent="0.25">
      <c r="A16" s="44"/>
      <c r="E16" s="37"/>
      <c r="F16" s="44"/>
    </row>
    <row r="17" spans="1:8" x14ac:dyDescent="0.25">
      <c r="A17" s="44"/>
      <c r="E17" s="37"/>
      <c r="F17" s="44"/>
    </row>
    <row r="18" spans="1:8" x14ac:dyDescent="0.25">
      <c r="A18" s="44"/>
      <c r="E18" s="37"/>
      <c r="F18" s="44"/>
    </row>
    <row r="19" spans="1:8" x14ac:dyDescent="0.25">
      <c r="A19" s="44"/>
      <c r="E19" s="37"/>
      <c r="F19" s="44"/>
    </row>
    <row r="20" spans="1:8" x14ac:dyDescent="0.25">
      <c r="A20" s="44"/>
      <c r="E20" s="37"/>
      <c r="F20" s="44"/>
    </row>
    <row r="21" spans="1:8" x14ac:dyDescent="0.25">
      <c r="A21" s="44"/>
      <c r="E21" s="37"/>
      <c r="F21" s="44"/>
    </row>
    <row r="22" spans="1:8" x14ac:dyDescent="0.25">
      <c r="A22" s="44"/>
      <c r="E22" s="37"/>
      <c r="F22" s="44"/>
      <c r="H22" s="78"/>
    </row>
    <row r="23" spans="1:8" x14ac:dyDescent="0.25">
      <c r="A23" s="44"/>
      <c r="E23" s="37"/>
      <c r="F23" s="44"/>
    </row>
    <row r="24" spans="1:8" x14ac:dyDescent="0.25">
      <c r="A24" s="44"/>
      <c r="E24" s="37"/>
      <c r="F24" s="44"/>
    </row>
    <row r="25" spans="1:8" x14ac:dyDescent="0.25">
      <c r="A25" s="44"/>
      <c r="E25" s="37"/>
      <c r="F25" s="44"/>
    </row>
    <row r="26" spans="1:8" x14ac:dyDescent="0.25">
      <c r="A26" s="44"/>
      <c r="E26" s="37"/>
      <c r="F26" s="79"/>
    </row>
    <row r="27" spans="1:8" x14ac:dyDescent="0.25">
      <c r="A27" s="44"/>
      <c r="B27" s="33"/>
      <c r="E27" s="37"/>
      <c r="F27" s="44"/>
    </row>
    <row r="28" spans="1:8" x14ac:dyDescent="0.25">
      <c r="A28" s="44"/>
      <c r="E28" s="37"/>
      <c r="F28" s="44"/>
    </row>
    <row r="29" spans="1:8" x14ac:dyDescent="0.25">
      <c r="A29" s="44"/>
      <c r="E29" s="37"/>
      <c r="F29" s="44"/>
    </row>
    <row r="30" spans="1:8" x14ac:dyDescent="0.25">
      <c r="A30" s="44"/>
      <c r="E30" s="37"/>
      <c r="F30" s="44"/>
    </row>
    <row r="31" spans="1:8" x14ac:dyDescent="0.25">
      <c r="A31" s="44"/>
      <c r="E31" s="37"/>
      <c r="F31" s="44"/>
    </row>
    <row r="32" spans="1:8" x14ac:dyDescent="0.25">
      <c r="A32" s="44"/>
      <c r="E32" s="37"/>
      <c r="F32" s="44"/>
    </row>
    <row r="33" spans="1:6" ht="15.75" thickBot="1" x14ac:dyDescent="0.3">
      <c r="A33" s="44"/>
      <c r="D33" s="45">
        <f>SUM(D9:D32)</f>
        <v>0</v>
      </c>
      <c r="E33" s="45">
        <f>SUM(E9:E32)</f>
        <v>150000</v>
      </c>
      <c r="F33" s="44"/>
    </row>
    <row r="34" spans="1:6" ht="15.75" thickTop="1" x14ac:dyDescent="0.25">
      <c r="A34" s="44"/>
    </row>
    <row r="35" spans="1:6" x14ac:dyDescent="0.25">
      <c r="A35" s="44"/>
      <c r="E35" s="78"/>
    </row>
    <row r="36" spans="1:6" x14ac:dyDescent="0.25">
      <c r="A36" s="44"/>
      <c r="E36" s="4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CB9A4-1E9C-40DC-AFA3-785B1C9E908A}">
  <dimension ref="A1:K13"/>
  <sheetViews>
    <sheetView workbookViewId="0">
      <selection activeCell="F16" sqref="F16"/>
    </sheetView>
  </sheetViews>
  <sheetFormatPr defaultRowHeight="14.25" x14ac:dyDescent="0.2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2.625" bestFit="1" customWidth="1"/>
    <col min="6" max="6" width="38.37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11" ht="15" x14ac:dyDescent="0.2">
      <c r="A1" s="119" t="s">
        <v>8</v>
      </c>
      <c r="B1" s="119"/>
      <c r="C1" s="119"/>
      <c r="D1" s="119"/>
      <c r="E1" s="119"/>
      <c r="F1" s="119"/>
      <c r="G1" s="119"/>
      <c r="H1" s="119"/>
      <c r="I1" s="119"/>
    </row>
    <row r="2" spans="1:11" x14ac:dyDescent="0.2">
      <c r="A2" s="120" t="s">
        <v>9</v>
      </c>
      <c r="B2" s="120"/>
      <c r="C2" s="120"/>
      <c r="D2" s="120"/>
      <c r="E2" s="120"/>
      <c r="F2" s="120"/>
      <c r="G2" s="120"/>
      <c r="H2" s="120"/>
      <c r="I2" s="120"/>
    </row>
    <row r="3" spans="1:11" x14ac:dyDescent="0.2">
      <c r="A3" s="121" t="s">
        <v>10</v>
      </c>
      <c r="B3" s="121"/>
      <c r="C3" s="121"/>
      <c r="D3" s="121"/>
      <c r="E3" s="121"/>
      <c r="F3" s="121"/>
      <c r="G3" s="121"/>
      <c r="H3" s="121"/>
      <c r="I3" s="121"/>
    </row>
    <row r="4" spans="1:11" ht="15" thickBot="1" x14ac:dyDescent="0.25">
      <c r="A4" s="2" t="s">
        <v>3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7</v>
      </c>
    </row>
    <row r="5" spans="1:11" ht="15" thickTop="1" x14ac:dyDescent="0.2">
      <c r="A5" s="3"/>
      <c r="B5" s="4"/>
      <c r="C5" s="5"/>
      <c r="D5" s="5"/>
      <c r="E5" s="5" t="s">
        <v>18</v>
      </c>
      <c r="F5" s="5"/>
      <c r="G5" s="6"/>
      <c r="H5" s="6"/>
      <c r="I5" s="6"/>
    </row>
    <row r="6" spans="1:11" x14ac:dyDescent="0.2">
      <c r="A6" s="3">
        <v>42628</v>
      </c>
      <c r="B6" s="4">
        <v>81</v>
      </c>
      <c r="C6" s="5" t="s">
        <v>19</v>
      </c>
      <c r="D6" s="5" t="s">
        <v>20</v>
      </c>
      <c r="E6" s="5" t="s">
        <v>21</v>
      </c>
      <c r="F6" s="5" t="s">
        <v>22</v>
      </c>
      <c r="G6" s="6">
        <v>40000</v>
      </c>
      <c r="H6" s="6"/>
      <c r="I6" s="6">
        <v>40000</v>
      </c>
    </row>
    <row r="7" spans="1:11" x14ac:dyDescent="0.2">
      <c r="A7" s="3">
        <v>42628</v>
      </c>
      <c r="B7" s="4">
        <v>81</v>
      </c>
      <c r="C7" s="5" t="s">
        <v>19</v>
      </c>
      <c r="D7" s="5" t="s">
        <v>20</v>
      </c>
      <c r="E7" s="5" t="s">
        <v>21</v>
      </c>
      <c r="F7" s="5" t="s">
        <v>23</v>
      </c>
      <c r="G7" s="6">
        <v>4</v>
      </c>
      <c r="H7" s="6"/>
      <c r="I7" s="6">
        <v>40004</v>
      </c>
    </row>
    <row r="8" spans="1:11" x14ac:dyDescent="0.2">
      <c r="A8" s="3">
        <v>42628</v>
      </c>
      <c r="B8" s="4">
        <v>81</v>
      </c>
      <c r="C8" s="5" t="s">
        <v>19</v>
      </c>
      <c r="D8" s="5" t="s">
        <v>20</v>
      </c>
      <c r="E8" s="5" t="s">
        <v>21</v>
      </c>
      <c r="F8" s="5" t="s">
        <v>24</v>
      </c>
      <c r="G8" s="6">
        <v>0.24</v>
      </c>
      <c r="H8" s="6"/>
      <c r="I8" s="6">
        <v>40004.239999999998</v>
      </c>
      <c r="K8" s="40">
        <f>SUM(G6:G8)</f>
        <v>40004.239999999998</v>
      </c>
    </row>
    <row r="9" spans="1:11" x14ac:dyDescent="0.2">
      <c r="A9" s="3">
        <v>42628</v>
      </c>
      <c r="B9" s="4">
        <v>81</v>
      </c>
      <c r="C9" s="5" t="s">
        <v>25</v>
      </c>
      <c r="D9" s="5" t="s">
        <v>26</v>
      </c>
      <c r="E9" s="5" t="s">
        <v>27</v>
      </c>
      <c r="F9" s="5" t="s">
        <v>28</v>
      </c>
      <c r="G9" s="6">
        <v>7500</v>
      </c>
      <c r="H9" s="6"/>
      <c r="I9" s="6">
        <v>47504.24</v>
      </c>
    </row>
    <row r="10" spans="1:11" x14ac:dyDescent="0.2">
      <c r="A10" s="3">
        <v>42628</v>
      </c>
      <c r="B10" s="4">
        <v>81</v>
      </c>
      <c r="C10" s="5" t="s">
        <v>25</v>
      </c>
      <c r="D10" s="5" t="s">
        <v>26</v>
      </c>
      <c r="E10" s="5" t="s">
        <v>27</v>
      </c>
      <c r="F10" s="5" t="s">
        <v>24</v>
      </c>
      <c r="G10" s="6">
        <v>450</v>
      </c>
      <c r="H10" s="6"/>
      <c r="I10" s="6">
        <v>47954.239999999998</v>
      </c>
      <c r="K10" s="40">
        <f>SUM(G9:G10)</f>
        <v>7950</v>
      </c>
    </row>
    <row r="11" spans="1:11" x14ac:dyDescent="0.2">
      <c r="A11" s="7">
        <v>42641</v>
      </c>
      <c r="B11" s="9">
        <v>81</v>
      </c>
      <c r="C11" s="10" t="s">
        <v>29</v>
      </c>
      <c r="D11" s="10" t="s">
        <v>30</v>
      </c>
      <c r="E11" s="10" t="s">
        <v>31</v>
      </c>
      <c r="F11" s="10" t="s">
        <v>32</v>
      </c>
      <c r="G11" s="12">
        <v>13500</v>
      </c>
      <c r="H11" s="12"/>
      <c r="I11" s="12">
        <v>61454.239999999998</v>
      </c>
    </row>
    <row r="12" spans="1:11" ht="15" thickBot="1" x14ac:dyDescent="0.25">
      <c r="A12" s="8"/>
      <c r="B12" s="1"/>
      <c r="C12" s="1"/>
      <c r="D12" s="1"/>
      <c r="E12" s="1"/>
      <c r="F12" s="1"/>
      <c r="G12" s="11">
        <v>61454.239999999998</v>
      </c>
      <c r="H12" s="11">
        <v>0</v>
      </c>
      <c r="I12" s="1"/>
    </row>
    <row r="13" spans="1:11" ht="15" thickTop="1" x14ac:dyDescent="0.2">
      <c r="A13" s="1"/>
      <c r="B13" s="1"/>
      <c r="C13" s="1"/>
      <c r="D13" s="1"/>
      <c r="E13" s="1"/>
      <c r="F13" s="1"/>
      <c r="G13" s="1"/>
      <c r="H13" s="1"/>
      <c r="I13" s="1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8B4A0-8741-402C-9A20-AF2E89709A76}">
  <dimension ref="A1:K69"/>
  <sheetViews>
    <sheetView topLeftCell="A34" workbookViewId="0">
      <selection activeCell="F51" sqref="F51"/>
    </sheetView>
  </sheetViews>
  <sheetFormatPr defaultRowHeight="14.25" x14ac:dyDescent="0.2"/>
  <cols>
    <col min="1" max="1" width="10.125" style="1" bestFit="1" customWidth="1"/>
    <col min="2" max="2" width="5.25" style="1" bestFit="1" customWidth="1"/>
    <col min="3" max="3" width="11.5" style="1" customWidth="1"/>
    <col min="4" max="4" width="10.625" style="1" bestFit="1" customWidth="1"/>
    <col min="5" max="5" width="38.25" style="1" bestFit="1" customWidth="1"/>
    <col min="6" max="6" width="39.875" style="1" bestFit="1" customWidth="1"/>
    <col min="7" max="7" width="10.625" style="1" customWidth="1"/>
    <col min="8" max="8" width="12.625" style="14" customWidth="1"/>
    <col min="9" max="10" width="12.625" style="1" customWidth="1"/>
    <col min="11" max="16384" width="9" style="1"/>
  </cols>
  <sheetData>
    <row r="1" spans="1:10" ht="23.1" customHeight="1" x14ac:dyDescent="0.15">
      <c r="A1" s="119" t="s">
        <v>8</v>
      </c>
      <c r="B1" s="119"/>
      <c r="C1" s="119"/>
      <c r="D1" s="119"/>
      <c r="E1" s="119"/>
      <c r="F1" s="119"/>
      <c r="G1" s="119"/>
      <c r="H1" s="122"/>
      <c r="I1" s="119"/>
      <c r="J1" s="119"/>
    </row>
    <row r="2" spans="1:10" ht="20.100000000000001" customHeight="1" x14ac:dyDescent="0.15">
      <c r="A2" s="120" t="s">
        <v>33</v>
      </c>
      <c r="B2" s="120"/>
      <c r="C2" s="120"/>
      <c r="D2" s="120"/>
      <c r="E2" s="120"/>
      <c r="F2" s="120"/>
      <c r="G2" s="120"/>
      <c r="H2" s="123"/>
      <c r="I2" s="120"/>
      <c r="J2" s="120"/>
    </row>
    <row r="3" spans="1:10" ht="20.100000000000001" customHeight="1" x14ac:dyDescent="0.15">
      <c r="A3" s="121" t="s">
        <v>10</v>
      </c>
      <c r="B3" s="121"/>
      <c r="C3" s="121"/>
      <c r="D3" s="121"/>
      <c r="E3" s="121"/>
      <c r="F3" s="121"/>
      <c r="G3" s="121"/>
      <c r="H3" s="124"/>
      <c r="I3" s="121"/>
      <c r="J3" s="121"/>
    </row>
    <row r="4" spans="1:10" ht="23.1" customHeight="1" thickBot="1" x14ac:dyDescent="0.2">
      <c r="A4" s="2" t="s">
        <v>3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/>
      <c r="H4" s="13" t="s">
        <v>16</v>
      </c>
      <c r="I4" s="2" t="s">
        <v>17</v>
      </c>
      <c r="J4" s="2" t="s">
        <v>7</v>
      </c>
    </row>
    <row r="5" spans="1:10" ht="15" thickTop="1" x14ac:dyDescent="0.2">
      <c r="A5" s="3"/>
      <c r="B5" s="4"/>
      <c r="C5" s="5"/>
      <c r="D5" s="5"/>
      <c r="E5" s="5" t="s">
        <v>18</v>
      </c>
      <c r="F5" s="5"/>
      <c r="G5" s="5"/>
      <c r="I5" s="6"/>
      <c r="J5" s="6">
        <v>61454.239999999998</v>
      </c>
    </row>
    <row r="6" spans="1:10" s="52" customFormat="1" x14ac:dyDescent="0.2">
      <c r="A6" s="53">
        <v>42761</v>
      </c>
      <c r="B6" s="54">
        <v>121</v>
      </c>
      <c r="C6" s="55" t="s">
        <v>34</v>
      </c>
      <c r="D6" s="55" t="s">
        <v>35</v>
      </c>
      <c r="E6" s="55" t="s">
        <v>36</v>
      </c>
      <c r="F6" s="55" t="s">
        <v>37</v>
      </c>
      <c r="G6" s="55" t="s">
        <v>38</v>
      </c>
      <c r="H6" s="15">
        <v>71680</v>
      </c>
      <c r="I6" s="57"/>
      <c r="J6" s="57">
        <v>133134.24</v>
      </c>
    </row>
    <row r="7" spans="1:10" s="52" customFormat="1" x14ac:dyDescent="0.2">
      <c r="A7" s="53">
        <v>42761</v>
      </c>
      <c r="B7" s="54">
        <v>121</v>
      </c>
      <c r="C7" s="55" t="s">
        <v>34</v>
      </c>
      <c r="D7" s="55" t="s">
        <v>35</v>
      </c>
      <c r="E7" s="55" t="s">
        <v>36</v>
      </c>
      <c r="F7" s="55" t="s">
        <v>24</v>
      </c>
      <c r="G7" s="55" t="s">
        <v>38</v>
      </c>
      <c r="H7" s="15">
        <v>4300.8</v>
      </c>
      <c r="I7" s="57"/>
      <c r="J7" s="57">
        <v>137435.04</v>
      </c>
    </row>
    <row r="8" spans="1:10" x14ac:dyDescent="0.2">
      <c r="A8" s="3">
        <v>42825</v>
      </c>
      <c r="B8" s="4">
        <v>141</v>
      </c>
      <c r="C8" s="5" t="s">
        <v>39</v>
      </c>
      <c r="D8" s="5" t="s">
        <v>40</v>
      </c>
      <c r="E8" s="5" t="s">
        <v>41</v>
      </c>
      <c r="F8" s="5" t="s">
        <v>42</v>
      </c>
      <c r="G8" s="5" t="s">
        <v>43</v>
      </c>
      <c r="H8" s="14">
        <v>210</v>
      </c>
      <c r="I8" s="6"/>
      <c r="J8" s="6">
        <v>137645.04</v>
      </c>
    </row>
    <row r="9" spans="1:10" x14ac:dyDescent="0.2">
      <c r="A9" s="3">
        <v>42825</v>
      </c>
      <c r="B9" s="4">
        <v>141</v>
      </c>
      <c r="C9" s="5" t="s">
        <v>39</v>
      </c>
      <c r="D9" s="5" t="s">
        <v>40</v>
      </c>
      <c r="E9" s="5" t="s">
        <v>41</v>
      </c>
      <c r="F9" s="5" t="s">
        <v>24</v>
      </c>
      <c r="G9" s="5" t="s">
        <v>43</v>
      </c>
      <c r="H9" s="14">
        <v>12.6</v>
      </c>
      <c r="I9" s="6"/>
      <c r="J9" s="6">
        <v>137657.64000000001</v>
      </c>
    </row>
    <row r="10" spans="1:10" x14ac:dyDescent="0.2">
      <c r="A10" s="3">
        <v>42825</v>
      </c>
      <c r="B10" s="4">
        <v>141</v>
      </c>
      <c r="C10" s="5" t="s">
        <v>44</v>
      </c>
      <c r="D10" s="5" t="s">
        <v>45</v>
      </c>
      <c r="E10" s="5" t="s">
        <v>46</v>
      </c>
      <c r="F10" s="5" t="s">
        <v>47</v>
      </c>
      <c r="G10" s="5" t="s">
        <v>43</v>
      </c>
      <c r="H10" s="14">
        <v>80.7</v>
      </c>
      <c r="I10" s="6"/>
      <c r="J10" s="6">
        <v>137738.34</v>
      </c>
    </row>
    <row r="11" spans="1:10" x14ac:dyDescent="0.2">
      <c r="A11" s="3">
        <v>42829</v>
      </c>
      <c r="B11" s="4">
        <v>151</v>
      </c>
      <c r="C11" s="5" t="s">
        <v>48</v>
      </c>
      <c r="D11" s="5" t="s">
        <v>49</v>
      </c>
      <c r="E11" s="5" t="s">
        <v>50</v>
      </c>
      <c r="F11" s="5" t="s">
        <v>51</v>
      </c>
      <c r="G11" s="5" t="s">
        <v>43</v>
      </c>
      <c r="H11" s="14">
        <v>2150</v>
      </c>
      <c r="I11" s="6"/>
      <c r="J11" s="6">
        <v>139888.34</v>
      </c>
    </row>
    <row r="12" spans="1:10" x14ac:dyDescent="0.2">
      <c r="A12" s="3">
        <v>42829</v>
      </c>
      <c r="B12" s="4">
        <v>151</v>
      </c>
      <c r="C12" s="5" t="s">
        <v>48</v>
      </c>
      <c r="D12" s="5" t="s">
        <v>49</v>
      </c>
      <c r="E12" s="5" t="s">
        <v>50</v>
      </c>
      <c r="F12" s="5" t="s">
        <v>24</v>
      </c>
      <c r="G12" s="5" t="s">
        <v>43</v>
      </c>
      <c r="H12" s="14">
        <v>129</v>
      </c>
      <c r="I12" s="6"/>
      <c r="J12" s="6">
        <v>140017.34</v>
      </c>
    </row>
    <row r="13" spans="1:10" x14ac:dyDescent="0.2">
      <c r="A13" s="3">
        <v>42837</v>
      </c>
      <c r="B13" s="4">
        <v>151</v>
      </c>
      <c r="C13" s="5" t="s">
        <v>52</v>
      </c>
      <c r="D13" s="5" t="s">
        <v>53</v>
      </c>
      <c r="E13" s="5" t="s">
        <v>54</v>
      </c>
      <c r="F13" s="5" t="s">
        <v>55</v>
      </c>
      <c r="G13" s="5" t="s">
        <v>43</v>
      </c>
      <c r="H13" s="14">
        <v>4200</v>
      </c>
      <c r="I13" s="6"/>
      <c r="J13" s="6">
        <v>144217.34</v>
      </c>
    </row>
    <row r="14" spans="1:10" x14ac:dyDescent="0.2">
      <c r="A14" s="3">
        <v>42837</v>
      </c>
      <c r="B14" s="4">
        <v>151</v>
      </c>
      <c r="C14" s="5" t="s">
        <v>52</v>
      </c>
      <c r="D14" s="5" t="s">
        <v>53</v>
      </c>
      <c r="E14" s="5" t="s">
        <v>54</v>
      </c>
      <c r="F14" s="5" t="s">
        <v>24</v>
      </c>
      <c r="G14" s="5" t="s">
        <v>43</v>
      </c>
      <c r="H14" s="14">
        <v>252</v>
      </c>
      <c r="I14" s="6"/>
      <c r="J14" s="6">
        <v>144469.34</v>
      </c>
    </row>
    <row r="15" spans="1:10" s="52" customFormat="1" x14ac:dyDescent="0.2">
      <c r="A15" s="53">
        <v>42859</v>
      </c>
      <c r="B15" s="54">
        <v>162</v>
      </c>
      <c r="C15" s="55" t="s">
        <v>56</v>
      </c>
      <c r="D15" s="55" t="s">
        <v>57</v>
      </c>
      <c r="E15" s="55" t="s">
        <v>36</v>
      </c>
      <c r="F15" s="55" t="s">
        <v>58</v>
      </c>
      <c r="G15" s="55" t="s">
        <v>38</v>
      </c>
      <c r="H15" s="15">
        <v>-100</v>
      </c>
      <c r="I15" s="57">
        <v>100</v>
      </c>
      <c r="J15" s="57">
        <v>144369.34</v>
      </c>
    </row>
    <row r="16" spans="1:10" s="52" customFormat="1" x14ac:dyDescent="0.2">
      <c r="A16" s="53">
        <v>42871</v>
      </c>
      <c r="B16" s="54">
        <v>161</v>
      </c>
      <c r="C16" s="55" t="s">
        <v>59</v>
      </c>
      <c r="D16" s="55" t="s">
        <v>60</v>
      </c>
      <c r="E16" s="55" t="s">
        <v>61</v>
      </c>
      <c r="F16" s="55" t="s">
        <v>62</v>
      </c>
      <c r="G16" s="55" t="s">
        <v>63</v>
      </c>
      <c r="H16" s="15">
        <v>170719.69</v>
      </c>
      <c r="I16" s="57"/>
      <c r="J16" s="57">
        <v>315089.03000000003</v>
      </c>
    </row>
    <row r="17" spans="1:11" x14ac:dyDescent="0.2">
      <c r="A17" s="3">
        <v>42871</v>
      </c>
      <c r="B17" s="4">
        <v>161</v>
      </c>
      <c r="C17" s="5" t="s">
        <v>64</v>
      </c>
      <c r="D17" s="5" t="s">
        <v>65</v>
      </c>
      <c r="E17" s="5" t="s">
        <v>66</v>
      </c>
      <c r="F17" s="5" t="s">
        <v>67</v>
      </c>
      <c r="G17" s="5" t="s">
        <v>43</v>
      </c>
      <c r="H17" s="14">
        <v>1797.2</v>
      </c>
      <c r="I17" s="6"/>
      <c r="J17" s="6">
        <v>316886.23</v>
      </c>
    </row>
    <row r="18" spans="1:11" x14ac:dyDescent="0.2">
      <c r="A18" s="3">
        <v>42871</v>
      </c>
      <c r="B18" s="4">
        <v>161</v>
      </c>
      <c r="C18" s="5" t="s">
        <v>64</v>
      </c>
      <c r="D18" s="5" t="s">
        <v>65</v>
      </c>
      <c r="E18" s="5" t="s">
        <v>66</v>
      </c>
      <c r="F18" s="5" t="s">
        <v>24</v>
      </c>
      <c r="G18" s="5" t="s">
        <v>43</v>
      </c>
      <c r="H18" s="14">
        <v>4.8</v>
      </c>
      <c r="I18" s="6"/>
      <c r="J18" s="6">
        <v>316891.03000000003</v>
      </c>
    </row>
    <row r="19" spans="1:11" s="52" customFormat="1" x14ac:dyDescent="0.2">
      <c r="A19" s="53">
        <v>42878</v>
      </c>
      <c r="B19" s="54">
        <v>161</v>
      </c>
      <c r="C19" s="55" t="s">
        <v>68</v>
      </c>
      <c r="D19" s="55" t="s">
        <v>60</v>
      </c>
      <c r="E19" s="55" t="s">
        <v>69</v>
      </c>
      <c r="F19" s="55" t="s">
        <v>70</v>
      </c>
      <c r="G19" s="55" t="s">
        <v>38</v>
      </c>
      <c r="H19" s="15">
        <v>588.87</v>
      </c>
      <c r="I19" s="57"/>
      <c r="J19" s="57">
        <v>317479.90000000002</v>
      </c>
    </row>
    <row r="20" spans="1:11" s="52" customFormat="1" x14ac:dyDescent="0.2">
      <c r="A20" s="53">
        <v>42878</v>
      </c>
      <c r="B20" s="54">
        <v>161</v>
      </c>
      <c r="C20" s="55" t="s">
        <v>68</v>
      </c>
      <c r="D20" s="55" t="s">
        <v>60</v>
      </c>
      <c r="E20" s="55" t="s">
        <v>69</v>
      </c>
      <c r="F20" s="55" t="s">
        <v>23</v>
      </c>
      <c r="G20" s="55" t="s">
        <v>38</v>
      </c>
      <c r="H20" s="15">
        <v>20</v>
      </c>
      <c r="I20" s="57"/>
      <c r="J20" s="57">
        <v>317499.90000000002</v>
      </c>
    </row>
    <row r="21" spans="1:11" s="52" customFormat="1" x14ac:dyDescent="0.2">
      <c r="A21" s="59">
        <v>42878</v>
      </c>
      <c r="B21" s="60">
        <v>161</v>
      </c>
      <c r="C21" s="61" t="s">
        <v>68</v>
      </c>
      <c r="D21" s="61" t="s">
        <v>60</v>
      </c>
      <c r="E21" s="61" t="s">
        <v>69</v>
      </c>
      <c r="F21" s="61" t="s">
        <v>24</v>
      </c>
      <c r="G21" s="61" t="s">
        <v>38</v>
      </c>
      <c r="H21" s="62">
        <v>1.2</v>
      </c>
      <c r="I21" s="63"/>
      <c r="J21" s="63">
        <v>317501.09999999998</v>
      </c>
    </row>
    <row r="22" spans="1:11" s="52" customFormat="1" x14ac:dyDescent="0.2">
      <c r="A22" s="53">
        <v>42893</v>
      </c>
      <c r="B22" s="54">
        <v>51</v>
      </c>
      <c r="C22" s="55" t="s">
        <v>71</v>
      </c>
      <c r="D22" s="55" t="s">
        <v>72</v>
      </c>
      <c r="E22" s="55" t="s">
        <v>21</v>
      </c>
      <c r="F22" s="55" t="s">
        <v>73</v>
      </c>
      <c r="G22" s="56" t="s">
        <v>74</v>
      </c>
      <c r="H22" s="15">
        <v>80000</v>
      </c>
      <c r="I22" s="57"/>
      <c r="J22" s="57">
        <v>336046.86</v>
      </c>
      <c r="K22" s="58"/>
    </row>
    <row r="23" spans="1:11" s="52" customFormat="1" x14ac:dyDescent="0.2">
      <c r="A23" s="53">
        <v>42893</v>
      </c>
      <c r="B23" s="54">
        <v>51</v>
      </c>
      <c r="C23" s="55" t="s">
        <v>71</v>
      </c>
      <c r="D23" s="55" t="s">
        <v>72</v>
      </c>
      <c r="E23" s="55" t="s">
        <v>21</v>
      </c>
      <c r="F23" s="55" t="s">
        <v>23</v>
      </c>
      <c r="G23" s="56" t="s">
        <v>74</v>
      </c>
      <c r="H23" s="15">
        <v>5</v>
      </c>
      <c r="I23" s="57"/>
      <c r="J23" s="57">
        <v>336051.86</v>
      </c>
      <c r="K23" s="58"/>
    </row>
    <row r="24" spans="1:11" s="52" customFormat="1" x14ac:dyDescent="0.2">
      <c r="A24" s="53">
        <v>42893</v>
      </c>
      <c r="B24" s="54">
        <v>51</v>
      </c>
      <c r="C24" s="55" t="s">
        <v>71</v>
      </c>
      <c r="D24" s="55" t="s">
        <v>72</v>
      </c>
      <c r="E24" s="55" t="s">
        <v>21</v>
      </c>
      <c r="F24" s="55" t="s">
        <v>24</v>
      </c>
      <c r="G24" s="56" t="s">
        <v>74</v>
      </c>
      <c r="H24" s="15">
        <v>0.3</v>
      </c>
      <c r="I24" s="57"/>
      <c r="J24" s="57">
        <v>336052.16</v>
      </c>
      <c r="K24" s="58"/>
    </row>
    <row r="25" spans="1:11" s="52" customFormat="1" x14ac:dyDescent="0.2">
      <c r="A25" s="53">
        <v>42893</v>
      </c>
      <c r="B25" s="54">
        <v>51</v>
      </c>
      <c r="C25" s="55" t="s">
        <v>75</v>
      </c>
      <c r="D25" s="55" t="s">
        <v>76</v>
      </c>
      <c r="E25" s="55" t="s">
        <v>77</v>
      </c>
      <c r="F25" s="55" t="s">
        <v>78</v>
      </c>
      <c r="G25" s="56" t="s">
        <v>79</v>
      </c>
      <c r="H25" s="15">
        <v>594.34</v>
      </c>
      <c r="I25" s="57"/>
      <c r="J25" s="57">
        <v>336646.5</v>
      </c>
      <c r="K25" s="58"/>
    </row>
    <row r="26" spans="1:11" s="52" customFormat="1" x14ac:dyDescent="0.2">
      <c r="A26" s="59">
        <v>42893</v>
      </c>
      <c r="B26" s="60">
        <v>51</v>
      </c>
      <c r="C26" s="61" t="s">
        <v>75</v>
      </c>
      <c r="D26" s="61" t="s">
        <v>76</v>
      </c>
      <c r="E26" s="61" t="s">
        <v>77</v>
      </c>
      <c r="F26" s="61" t="s">
        <v>24</v>
      </c>
      <c r="G26" s="56" t="s">
        <v>79</v>
      </c>
      <c r="H26" s="62">
        <v>35.659999999999997</v>
      </c>
      <c r="I26" s="63"/>
      <c r="J26" s="63">
        <v>336682.16</v>
      </c>
      <c r="K26" s="58"/>
    </row>
    <row r="27" spans="1:11" x14ac:dyDescent="0.2">
      <c r="A27" s="3">
        <v>42928</v>
      </c>
      <c r="B27" s="4">
        <v>61</v>
      </c>
      <c r="C27" s="5" t="s">
        <v>80</v>
      </c>
      <c r="D27" s="5" t="s">
        <v>81</v>
      </c>
      <c r="E27" s="5" t="s">
        <v>46</v>
      </c>
      <c r="F27" s="5" t="s">
        <v>82</v>
      </c>
      <c r="G27" s="17" t="s">
        <v>43</v>
      </c>
      <c r="H27" s="14">
        <v>355.17</v>
      </c>
      <c r="I27" s="6"/>
      <c r="J27" s="6">
        <v>337037.33</v>
      </c>
      <c r="K27" s="18"/>
    </row>
    <row r="28" spans="1:11" x14ac:dyDescent="0.2">
      <c r="A28" s="7">
        <v>42928</v>
      </c>
      <c r="B28" s="9">
        <v>61</v>
      </c>
      <c r="C28" s="10" t="s">
        <v>80</v>
      </c>
      <c r="D28" s="10" t="s">
        <v>81</v>
      </c>
      <c r="E28" s="10" t="s">
        <v>46</v>
      </c>
      <c r="F28" s="10" t="s">
        <v>83</v>
      </c>
      <c r="G28" s="17" t="s">
        <v>43</v>
      </c>
      <c r="H28" s="16">
        <v>1633</v>
      </c>
      <c r="I28" s="12"/>
      <c r="J28" s="12">
        <v>338670.33</v>
      </c>
    </row>
    <row r="29" spans="1:11" s="52" customFormat="1" x14ac:dyDescent="0.2">
      <c r="A29" s="53">
        <v>42951</v>
      </c>
      <c r="B29" s="54">
        <v>71</v>
      </c>
      <c r="C29" s="55" t="s">
        <v>84</v>
      </c>
      <c r="D29" s="55" t="s">
        <v>85</v>
      </c>
      <c r="E29" s="55" t="s">
        <v>36</v>
      </c>
      <c r="F29" s="55" t="s">
        <v>86</v>
      </c>
      <c r="G29" s="56" t="s">
        <v>38</v>
      </c>
      <c r="H29" s="15">
        <v>53760</v>
      </c>
      <c r="I29" s="57"/>
      <c r="J29" s="57">
        <v>392430.33</v>
      </c>
    </row>
    <row r="30" spans="1:11" s="52" customFormat="1" x14ac:dyDescent="0.2">
      <c r="A30" s="59">
        <v>42951</v>
      </c>
      <c r="B30" s="60">
        <v>71</v>
      </c>
      <c r="C30" s="61" t="s">
        <v>84</v>
      </c>
      <c r="D30" s="61" t="s">
        <v>85</v>
      </c>
      <c r="E30" s="61" t="s">
        <v>36</v>
      </c>
      <c r="F30" s="61" t="s">
        <v>24</v>
      </c>
      <c r="G30" s="56" t="s">
        <v>38</v>
      </c>
      <c r="H30" s="62">
        <v>3225.6</v>
      </c>
      <c r="I30" s="63"/>
      <c r="J30" s="63">
        <v>395655.93</v>
      </c>
    </row>
    <row r="31" spans="1:11" s="52" customFormat="1" x14ac:dyDescent="0.2">
      <c r="A31" s="53">
        <v>42993</v>
      </c>
      <c r="B31" s="54">
        <v>81</v>
      </c>
      <c r="C31" s="55" t="s">
        <v>87</v>
      </c>
      <c r="D31" s="55" t="s">
        <v>60</v>
      </c>
      <c r="E31" s="55" t="s">
        <v>88</v>
      </c>
      <c r="F31" s="55" t="s">
        <v>89</v>
      </c>
      <c r="G31" s="56" t="s">
        <v>79</v>
      </c>
      <c r="H31" s="15">
        <v>85502.8</v>
      </c>
      <c r="I31" s="57"/>
      <c r="J31" s="57">
        <v>481158.73</v>
      </c>
    </row>
    <row r="32" spans="1:11" s="52" customFormat="1" x14ac:dyDescent="0.2">
      <c r="A32" s="59">
        <v>43004</v>
      </c>
      <c r="B32" s="60">
        <v>81</v>
      </c>
      <c r="C32" s="61" t="s">
        <v>90</v>
      </c>
      <c r="D32" s="61" t="s">
        <v>91</v>
      </c>
      <c r="E32" s="61" t="s">
        <v>92</v>
      </c>
      <c r="F32" s="61" t="s">
        <v>93</v>
      </c>
      <c r="G32" s="56" t="s">
        <v>79</v>
      </c>
      <c r="H32" s="62">
        <v>9500.35</v>
      </c>
      <c r="I32" s="63"/>
      <c r="J32" s="63">
        <v>490659.08</v>
      </c>
    </row>
    <row r="33" spans="1:11" s="52" customFormat="1" x14ac:dyDescent="0.2">
      <c r="A33" s="53">
        <v>43013</v>
      </c>
      <c r="B33" s="54">
        <v>91</v>
      </c>
      <c r="C33" s="55" t="s">
        <v>94</v>
      </c>
      <c r="D33" s="55" t="s">
        <v>60</v>
      </c>
      <c r="E33" s="55" t="s">
        <v>95</v>
      </c>
      <c r="F33" s="55" t="s">
        <v>96</v>
      </c>
      <c r="G33" s="56" t="s">
        <v>97</v>
      </c>
      <c r="H33" s="15">
        <v>69251.759999999995</v>
      </c>
      <c r="I33" s="57"/>
      <c r="J33" s="57">
        <v>559910.84</v>
      </c>
    </row>
    <row r="34" spans="1:11" s="52" customFormat="1" x14ac:dyDescent="0.2">
      <c r="A34" s="53">
        <v>43014</v>
      </c>
      <c r="B34" s="54">
        <v>91</v>
      </c>
      <c r="C34" s="55" t="s">
        <v>98</v>
      </c>
      <c r="D34" s="55" t="s">
        <v>99</v>
      </c>
      <c r="E34" s="55" t="s">
        <v>36</v>
      </c>
      <c r="F34" s="55" t="s">
        <v>100</v>
      </c>
      <c r="G34" s="56" t="s">
        <v>38</v>
      </c>
      <c r="H34" s="15">
        <v>53760</v>
      </c>
      <c r="I34" s="57"/>
      <c r="J34" s="57">
        <v>613670.84</v>
      </c>
    </row>
    <row r="35" spans="1:11" s="52" customFormat="1" x14ac:dyDescent="0.2">
      <c r="A35" s="53">
        <v>43014</v>
      </c>
      <c r="B35" s="54">
        <v>91</v>
      </c>
      <c r="C35" s="55" t="s">
        <v>98</v>
      </c>
      <c r="D35" s="55" t="s">
        <v>99</v>
      </c>
      <c r="E35" s="55" t="s">
        <v>36</v>
      </c>
      <c r="F35" s="55" t="s">
        <v>24</v>
      </c>
      <c r="G35" s="56" t="s">
        <v>38</v>
      </c>
      <c r="H35" s="15">
        <v>3225.6</v>
      </c>
      <c r="I35" s="57"/>
      <c r="J35" s="57">
        <v>616896.43999999994</v>
      </c>
    </row>
    <row r="36" spans="1:11" s="52" customFormat="1" x14ac:dyDescent="0.2">
      <c r="A36" s="59">
        <v>43025</v>
      </c>
      <c r="B36" s="60">
        <v>91</v>
      </c>
      <c r="C36" s="61" t="s">
        <v>101</v>
      </c>
      <c r="D36" s="61" t="s">
        <v>102</v>
      </c>
      <c r="E36" s="61" t="s">
        <v>92</v>
      </c>
      <c r="F36" s="61" t="s">
        <v>103</v>
      </c>
      <c r="G36" s="56" t="s">
        <v>97</v>
      </c>
      <c r="H36" s="62">
        <v>7694.64</v>
      </c>
      <c r="I36" s="63"/>
      <c r="J36" s="63">
        <v>624591.07999999996</v>
      </c>
    </row>
    <row r="37" spans="1:11" s="52" customFormat="1" x14ac:dyDescent="0.2">
      <c r="A37" s="59">
        <v>43069</v>
      </c>
      <c r="B37" s="60">
        <v>101</v>
      </c>
      <c r="C37" s="61" t="s">
        <v>104</v>
      </c>
      <c r="D37" s="61" t="s">
        <v>105</v>
      </c>
      <c r="E37" s="61" t="s">
        <v>106</v>
      </c>
      <c r="F37" s="61" t="s">
        <v>107</v>
      </c>
      <c r="G37" s="56" t="s">
        <v>108</v>
      </c>
      <c r="H37" s="62">
        <v>150000</v>
      </c>
      <c r="I37" s="63"/>
      <c r="J37" s="63">
        <v>774591.08</v>
      </c>
      <c r="K37" s="58"/>
    </row>
    <row r="38" spans="1:11" s="52" customFormat="1" x14ac:dyDescent="0.2">
      <c r="A38" s="53">
        <v>43074</v>
      </c>
      <c r="B38" s="54">
        <v>111</v>
      </c>
      <c r="C38" s="55" t="s">
        <v>109</v>
      </c>
      <c r="D38" s="55" t="s">
        <v>110</v>
      </c>
      <c r="E38" s="55" t="s">
        <v>111</v>
      </c>
      <c r="F38" s="55" t="s">
        <v>112</v>
      </c>
      <c r="G38" s="56" t="s">
        <v>113</v>
      </c>
      <c r="H38" s="15">
        <v>5412.08</v>
      </c>
      <c r="I38" s="57"/>
      <c r="J38" s="57">
        <v>780003.16</v>
      </c>
      <c r="K38" s="58"/>
    </row>
    <row r="39" spans="1:11" s="52" customFormat="1" x14ac:dyDescent="0.2">
      <c r="A39" s="53">
        <v>43074</v>
      </c>
      <c r="B39" s="54">
        <v>111</v>
      </c>
      <c r="C39" s="55" t="s">
        <v>109</v>
      </c>
      <c r="D39" s="55" t="s">
        <v>110</v>
      </c>
      <c r="E39" s="55" t="s">
        <v>111</v>
      </c>
      <c r="F39" s="55" t="s">
        <v>114</v>
      </c>
      <c r="G39" s="56" t="s">
        <v>113</v>
      </c>
      <c r="H39" s="15">
        <v>60</v>
      </c>
      <c r="I39" s="57"/>
      <c r="J39" s="57">
        <v>780063.16</v>
      </c>
      <c r="K39" s="58"/>
    </row>
    <row r="40" spans="1:11" s="52" customFormat="1" x14ac:dyDescent="0.2">
      <c r="A40" s="53">
        <v>43074</v>
      </c>
      <c r="B40" s="54">
        <v>111</v>
      </c>
      <c r="C40" s="55" t="s">
        <v>109</v>
      </c>
      <c r="D40" s="55" t="s">
        <v>110</v>
      </c>
      <c r="E40" s="55" t="s">
        <v>111</v>
      </c>
      <c r="F40" s="55" t="s">
        <v>24</v>
      </c>
      <c r="G40" s="56" t="s">
        <v>113</v>
      </c>
      <c r="H40" s="15">
        <v>324.72000000000003</v>
      </c>
      <c r="I40" s="57"/>
      <c r="J40" s="57">
        <v>780387.88</v>
      </c>
      <c r="K40" s="58"/>
    </row>
    <row r="41" spans="1:11" s="52" customFormat="1" x14ac:dyDescent="0.2">
      <c r="A41" s="53">
        <v>43083</v>
      </c>
      <c r="B41" s="54">
        <v>111</v>
      </c>
      <c r="C41" s="55" t="s">
        <v>115</v>
      </c>
      <c r="D41" s="55" t="s">
        <v>60</v>
      </c>
      <c r="E41" s="55" t="s">
        <v>116</v>
      </c>
      <c r="F41" s="55" t="s">
        <v>117</v>
      </c>
      <c r="G41" s="56" t="s">
        <v>113</v>
      </c>
      <c r="H41" s="15">
        <v>3220.62</v>
      </c>
      <c r="I41" s="57"/>
      <c r="J41" s="57">
        <v>783608.5</v>
      </c>
      <c r="K41" s="58"/>
    </row>
    <row r="42" spans="1:11" s="52" customFormat="1" x14ac:dyDescent="0.2">
      <c r="A42" s="53">
        <v>43083</v>
      </c>
      <c r="B42" s="54">
        <v>111</v>
      </c>
      <c r="C42" s="55" t="s">
        <v>115</v>
      </c>
      <c r="D42" s="55" t="s">
        <v>60</v>
      </c>
      <c r="E42" s="55" t="s">
        <v>116</v>
      </c>
      <c r="F42" s="55" t="s">
        <v>23</v>
      </c>
      <c r="G42" s="56" t="s">
        <v>113</v>
      </c>
      <c r="H42" s="15">
        <v>20</v>
      </c>
      <c r="I42" s="57"/>
      <c r="J42" s="57">
        <v>783628.5</v>
      </c>
      <c r="K42" s="58"/>
    </row>
    <row r="43" spans="1:11" s="52" customFormat="1" x14ac:dyDescent="0.2">
      <c r="A43" s="59">
        <v>43083</v>
      </c>
      <c r="B43" s="60">
        <v>111</v>
      </c>
      <c r="C43" s="61" t="s">
        <v>115</v>
      </c>
      <c r="D43" s="61" t="s">
        <v>60</v>
      </c>
      <c r="E43" s="61" t="s">
        <v>116</v>
      </c>
      <c r="F43" s="61" t="s">
        <v>24</v>
      </c>
      <c r="G43" s="56" t="s">
        <v>113</v>
      </c>
      <c r="H43" s="62">
        <v>1.2</v>
      </c>
      <c r="I43" s="63"/>
      <c r="J43" s="63">
        <v>783629.7</v>
      </c>
      <c r="K43" s="58"/>
    </row>
    <row r="44" spans="1:11" x14ac:dyDescent="0.2">
      <c r="A44" s="19"/>
      <c r="B44" s="20"/>
      <c r="C44" s="21"/>
      <c r="D44" s="21"/>
      <c r="E44" s="21"/>
      <c r="F44" s="21"/>
      <c r="G44" s="17"/>
      <c r="H44" s="22"/>
      <c r="I44" s="18"/>
      <c r="J44" s="18"/>
      <c r="K44" s="18"/>
    </row>
    <row r="45" spans="1:11" x14ac:dyDescent="0.2">
      <c r="A45" s="19"/>
      <c r="B45" s="20"/>
      <c r="C45" s="21"/>
      <c r="D45" s="21"/>
      <c r="E45" s="21" t="s">
        <v>118</v>
      </c>
      <c r="F45" s="21"/>
      <c r="G45" s="17"/>
      <c r="H45" s="22"/>
      <c r="I45" s="18"/>
      <c r="J45" s="18"/>
      <c r="K45" s="18"/>
    </row>
    <row r="46" spans="1:11" x14ac:dyDescent="0.2">
      <c r="A46" s="19"/>
      <c r="B46" s="20"/>
      <c r="C46" s="21"/>
      <c r="D46" s="21"/>
      <c r="E46" s="21"/>
      <c r="F46" s="21"/>
      <c r="G46" s="17"/>
      <c r="H46" s="22"/>
      <c r="I46" s="18"/>
      <c r="J46" s="18"/>
      <c r="K46" s="18"/>
    </row>
    <row r="47" spans="1:11" x14ac:dyDescent="0.2">
      <c r="A47" s="19"/>
      <c r="B47" s="20"/>
      <c r="C47" s="21"/>
      <c r="D47" s="21"/>
      <c r="E47" s="21"/>
      <c r="F47" s="21"/>
      <c r="G47" s="17"/>
      <c r="H47" s="22"/>
      <c r="I47" s="18"/>
      <c r="J47" s="18"/>
      <c r="K47" s="18"/>
    </row>
    <row r="48" spans="1:11" x14ac:dyDescent="0.2">
      <c r="A48" s="19"/>
      <c r="B48" s="20"/>
      <c r="C48" s="21"/>
      <c r="D48" s="21"/>
      <c r="E48" s="21"/>
      <c r="F48" s="21"/>
      <c r="G48" s="17"/>
      <c r="H48" s="22"/>
      <c r="I48" s="18"/>
      <c r="J48" s="18"/>
      <c r="K48" s="18"/>
    </row>
    <row r="49" spans="1:11" x14ac:dyDescent="0.2">
      <c r="A49" s="19"/>
      <c r="B49" s="20"/>
      <c r="C49" s="21"/>
      <c r="D49" s="21"/>
      <c r="E49" s="21"/>
      <c r="F49" s="21"/>
      <c r="G49" s="17"/>
      <c r="H49" s="22"/>
      <c r="I49" s="18"/>
      <c r="J49" s="18"/>
      <c r="K49" s="18"/>
    </row>
    <row r="50" spans="1:11" x14ac:dyDescent="0.2">
      <c r="A50" s="19"/>
      <c r="B50" s="20"/>
      <c r="C50" s="21"/>
      <c r="D50" s="21"/>
      <c r="E50" s="21"/>
      <c r="F50" s="21"/>
      <c r="G50" s="17"/>
      <c r="H50" s="22"/>
      <c r="I50" s="18"/>
      <c r="J50" s="18"/>
      <c r="K50" s="18"/>
    </row>
    <row r="51" spans="1:11" x14ac:dyDescent="0.2">
      <c r="A51" s="19"/>
      <c r="B51" s="20"/>
      <c r="C51" s="21"/>
      <c r="D51" s="21"/>
      <c r="E51" s="21"/>
      <c r="F51" s="21"/>
      <c r="G51" s="17"/>
      <c r="H51" s="22"/>
      <c r="I51" s="18"/>
      <c r="J51" s="18"/>
      <c r="K51" s="18"/>
    </row>
    <row r="52" spans="1:11" x14ac:dyDescent="0.2">
      <c r="A52" s="19"/>
      <c r="B52" s="20"/>
      <c r="C52" s="21"/>
      <c r="D52" s="21"/>
      <c r="E52" s="21"/>
      <c r="F52" s="21"/>
      <c r="G52" s="17"/>
      <c r="H52" s="22"/>
      <c r="I52" s="18"/>
      <c r="J52" s="18"/>
    </row>
    <row r="53" spans="1:11" x14ac:dyDescent="0.2">
      <c r="A53" s="19"/>
      <c r="B53" s="20"/>
      <c r="C53" s="21"/>
      <c r="D53" s="21"/>
      <c r="E53" s="21"/>
      <c r="F53" s="21"/>
      <c r="G53" s="21"/>
      <c r="H53" s="22"/>
      <c r="I53" s="18"/>
      <c r="J53" s="18"/>
    </row>
    <row r="54" spans="1:11" x14ac:dyDescent="0.2">
      <c r="A54" s="19"/>
      <c r="B54" s="20"/>
      <c r="C54" s="21"/>
      <c r="D54" s="21"/>
      <c r="E54" s="21"/>
      <c r="F54" s="21"/>
      <c r="G54" s="17"/>
      <c r="H54" s="22"/>
      <c r="I54" s="18"/>
      <c r="J54" s="18"/>
    </row>
    <row r="55" spans="1:11" x14ac:dyDescent="0.2">
      <c r="A55" s="19"/>
      <c r="B55" s="20"/>
      <c r="C55" s="21"/>
      <c r="D55" s="21"/>
      <c r="E55" s="21"/>
      <c r="F55" s="21"/>
      <c r="G55" s="21"/>
      <c r="H55" s="22"/>
      <c r="I55" s="18"/>
      <c r="J55" s="18"/>
    </row>
    <row r="56" spans="1:11" x14ac:dyDescent="0.2">
      <c r="A56" s="19"/>
      <c r="B56" s="20"/>
      <c r="C56" s="21"/>
      <c r="D56" s="21"/>
      <c r="E56" s="21"/>
      <c r="F56" s="21"/>
      <c r="G56" s="17"/>
      <c r="H56" s="22"/>
      <c r="I56" s="18"/>
      <c r="J56" s="18"/>
    </row>
    <row r="57" spans="1:11" x14ac:dyDescent="0.2">
      <c r="A57" s="19"/>
      <c r="B57" s="20"/>
      <c r="C57" s="21"/>
      <c r="D57" s="21"/>
      <c r="E57" s="21"/>
      <c r="F57" s="21"/>
      <c r="G57" s="17"/>
      <c r="H57" s="22"/>
      <c r="I57" s="18"/>
      <c r="J57" s="18"/>
    </row>
    <row r="58" spans="1:11" x14ac:dyDescent="0.2">
      <c r="A58" s="19"/>
      <c r="B58" s="20"/>
      <c r="C58" s="21"/>
      <c r="D58" s="21"/>
      <c r="E58" s="21"/>
      <c r="F58" s="21"/>
      <c r="G58" s="17"/>
      <c r="H58" s="22"/>
      <c r="I58" s="18"/>
      <c r="J58" s="18"/>
    </row>
    <row r="59" spans="1:11" x14ac:dyDescent="0.2">
      <c r="A59" s="19"/>
      <c r="B59" s="20"/>
      <c r="C59" s="21"/>
      <c r="D59" s="21"/>
      <c r="E59" s="21"/>
      <c r="F59" s="21"/>
      <c r="G59" s="17"/>
      <c r="H59" s="22"/>
      <c r="I59" s="18"/>
      <c r="J59" s="18"/>
    </row>
    <row r="60" spans="1:11" ht="15" thickBot="1" x14ac:dyDescent="0.25">
      <c r="A60" s="8"/>
      <c r="G60" s="17"/>
      <c r="H60" s="23"/>
      <c r="I60" s="11"/>
    </row>
    <row r="61" spans="1:11" ht="15" thickTop="1" x14ac:dyDescent="0.2"/>
    <row r="62" spans="1:11" x14ac:dyDescent="0.2">
      <c r="H62" s="14">
        <f>SUBTOTAL(9,H6:H60)</f>
        <v>783629.69999999972</v>
      </c>
    </row>
    <row r="63" spans="1:11" x14ac:dyDescent="0.2">
      <c r="I63" s="1">
        <f>SUBTOTAL(9,H34:H35)</f>
        <v>56985.599999999999</v>
      </c>
    </row>
    <row r="64" spans="1:11" x14ac:dyDescent="0.2">
      <c r="H64" s="14">
        <v>802240.83000000007</v>
      </c>
    </row>
    <row r="66" spans="8:8" x14ac:dyDescent="0.2">
      <c r="H66" s="14">
        <f>H62-H64</f>
        <v>-18611.130000000354</v>
      </c>
    </row>
    <row r="69" spans="8:8" x14ac:dyDescent="0.2">
      <c r="H69" s="14">
        <f>H31+H32</f>
        <v>95003.150000000009</v>
      </c>
    </row>
  </sheetData>
  <autoFilter ref="A4:J60" xr:uid="{00000000-0009-0000-0000-000000000000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5B8A8-204C-459B-88CA-24808E7B7B44}">
  <dimension ref="A1:I28"/>
  <sheetViews>
    <sheetView workbookViewId="0">
      <selection activeCell="H24" sqref="H24"/>
    </sheetView>
  </sheetViews>
  <sheetFormatPr defaultRowHeight="14.25" x14ac:dyDescent="0.2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38.625" bestFit="1" customWidth="1"/>
    <col min="6" max="6" width="39.875" bestFit="1" customWidth="1"/>
    <col min="7" max="7" width="9.875" bestFit="1" customWidth="1"/>
    <col min="8" max="8" width="11.5" customWidth="1"/>
    <col min="9" max="9" width="9.875" bestFit="1" customWidth="1"/>
  </cols>
  <sheetData>
    <row r="1" spans="1:9" ht="15" x14ac:dyDescent="0.2">
      <c r="A1" s="119" t="s">
        <v>8</v>
      </c>
      <c r="B1" s="119"/>
      <c r="C1" s="119"/>
      <c r="D1" s="119"/>
      <c r="E1" s="119"/>
      <c r="F1" s="119"/>
      <c r="G1" s="119"/>
      <c r="H1" s="119"/>
      <c r="I1" s="119"/>
    </row>
    <row r="2" spans="1:9" x14ac:dyDescent="0.2">
      <c r="A2" s="120" t="s">
        <v>9</v>
      </c>
      <c r="B2" s="120"/>
      <c r="C2" s="120"/>
      <c r="D2" s="120"/>
      <c r="E2" s="120"/>
      <c r="F2" s="120"/>
      <c r="G2" s="120"/>
      <c r="H2" s="120"/>
      <c r="I2" s="120"/>
    </row>
    <row r="3" spans="1:9" x14ac:dyDescent="0.2">
      <c r="A3" s="121" t="s">
        <v>10</v>
      </c>
      <c r="B3" s="121"/>
      <c r="C3" s="121"/>
      <c r="D3" s="121"/>
      <c r="E3" s="121"/>
      <c r="F3" s="121"/>
      <c r="G3" s="121"/>
      <c r="H3" s="121"/>
      <c r="I3" s="121"/>
    </row>
    <row r="4" spans="1:9" ht="15" thickBot="1" x14ac:dyDescent="0.25">
      <c r="A4" s="24" t="s">
        <v>3</v>
      </c>
      <c r="B4" s="24" t="s">
        <v>11</v>
      </c>
      <c r="C4" s="24" t="s">
        <v>12</v>
      </c>
      <c r="D4" s="24" t="s">
        <v>13</v>
      </c>
      <c r="E4" s="24" t="s">
        <v>14</v>
      </c>
      <c r="F4" s="24" t="s">
        <v>15</v>
      </c>
      <c r="G4" s="24" t="s">
        <v>16</v>
      </c>
      <c r="H4" s="24" t="s">
        <v>17</v>
      </c>
      <c r="I4" s="24" t="s">
        <v>7</v>
      </c>
    </row>
    <row r="5" spans="1:9" ht="15" thickTop="1" x14ac:dyDescent="0.2">
      <c r="A5" s="25"/>
      <c r="B5" s="26"/>
      <c r="C5" s="27"/>
      <c r="D5" s="27"/>
      <c r="E5" s="27" t="s">
        <v>18</v>
      </c>
      <c r="F5" s="27"/>
      <c r="G5" s="28"/>
      <c r="H5" s="28"/>
      <c r="I5" s="28"/>
    </row>
    <row r="6" spans="1:9" s="71" customFormat="1" x14ac:dyDescent="0.2">
      <c r="A6" s="67">
        <v>43173</v>
      </c>
      <c r="B6" s="68">
        <v>21</v>
      </c>
      <c r="C6" s="69" t="s">
        <v>119</v>
      </c>
      <c r="D6" s="69" t="s">
        <v>60</v>
      </c>
      <c r="E6" s="69" t="s">
        <v>116</v>
      </c>
      <c r="F6" s="69" t="s">
        <v>120</v>
      </c>
      <c r="G6" s="70">
        <v>6791.01</v>
      </c>
      <c r="H6" s="70"/>
      <c r="I6" s="70">
        <v>6791.01</v>
      </c>
    </row>
    <row r="7" spans="1:9" s="71" customFormat="1" x14ac:dyDescent="0.2">
      <c r="A7" s="67">
        <v>43173</v>
      </c>
      <c r="B7" s="68">
        <v>21</v>
      </c>
      <c r="C7" s="69" t="s">
        <v>119</v>
      </c>
      <c r="D7" s="69" t="s">
        <v>60</v>
      </c>
      <c r="E7" s="69" t="s">
        <v>116</v>
      </c>
      <c r="F7" s="69" t="s">
        <v>23</v>
      </c>
      <c r="G7" s="70">
        <v>20</v>
      </c>
      <c r="H7" s="70"/>
      <c r="I7" s="70">
        <v>6811.01</v>
      </c>
    </row>
    <row r="8" spans="1:9" s="71" customFormat="1" x14ac:dyDescent="0.2">
      <c r="A8" s="67">
        <v>43173</v>
      </c>
      <c r="B8" s="68">
        <v>21</v>
      </c>
      <c r="C8" s="69" t="s">
        <v>119</v>
      </c>
      <c r="D8" s="69" t="s">
        <v>60</v>
      </c>
      <c r="E8" s="69" t="s">
        <v>116</v>
      </c>
      <c r="F8" s="69" t="s">
        <v>24</v>
      </c>
      <c r="G8" s="70">
        <v>1.2</v>
      </c>
      <c r="H8" s="70"/>
      <c r="I8" s="70">
        <v>6812.21</v>
      </c>
    </row>
    <row r="9" spans="1:9" s="76" customFormat="1" x14ac:dyDescent="0.2">
      <c r="A9" s="72">
        <v>43210</v>
      </c>
      <c r="B9" s="73">
        <v>31</v>
      </c>
      <c r="C9" s="74" t="s">
        <v>121</v>
      </c>
      <c r="D9" s="74" t="s">
        <v>60</v>
      </c>
      <c r="E9" s="74" t="s">
        <v>122</v>
      </c>
      <c r="F9" s="74" t="s">
        <v>123</v>
      </c>
      <c r="G9" s="75">
        <v>156704.54</v>
      </c>
      <c r="H9" s="75"/>
      <c r="I9" s="75">
        <v>163516.75</v>
      </c>
    </row>
    <row r="10" spans="1:9" s="76" customFormat="1" x14ac:dyDescent="0.2">
      <c r="A10" s="72">
        <v>43210</v>
      </c>
      <c r="B10" s="73">
        <v>31</v>
      </c>
      <c r="C10" s="74" t="s">
        <v>121</v>
      </c>
      <c r="D10" s="74" t="s">
        <v>60</v>
      </c>
      <c r="E10" s="74" t="s">
        <v>122</v>
      </c>
      <c r="F10" s="74" t="s">
        <v>23</v>
      </c>
      <c r="G10" s="75">
        <v>30</v>
      </c>
      <c r="H10" s="75"/>
      <c r="I10" s="75">
        <v>163546.75</v>
      </c>
    </row>
    <row r="11" spans="1:9" s="76" customFormat="1" x14ac:dyDescent="0.2">
      <c r="A11" s="72">
        <v>43210</v>
      </c>
      <c r="B11" s="73">
        <v>31</v>
      </c>
      <c r="C11" s="74" t="s">
        <v>121</v>
      </c>
      <c r="D11" s="74" t="s">
        <v>60</v>
      </c>
      <c r="E11" s="74" t="s">
        <v>122</v>
      </c>
      <c r="F11" s="74" t="s">
        <v>24</v>
      </c>
      <c r="G11" s="75">
        <v>1.8</v>
      </c>
      <c r="H11" s="75"/>
      <c r="I11" s="75">
        <v>163548.54999999999</v>
      </c>
    </row>
    <row r="12" spans="1:9" x14ac:dyDescent="0.2">
      <c r="A12" s="25">
        <v>43222</v>
      </c>
      <c r="B12" s="26">
        <v>41</v>
      </c>
      <c r="C12" s="27" t="s">
        <v>124</v>
      </c>
      <c r="D12" s="27" t="s">
        <v>60</v>
      </c>
      <c r="E12" s="27" t="s">
        <v>125</v>
      </c>
      <c r="F12" s="27" t="s">
        <v>126</v>
      </c>
      <c r="G12" s="28">
        <v>198515</v>
      </c>
      <c r="H12" s="28"/>
      <c r="I12" s="28">
        <v>362063.55</v>
      </c>
    </row>
    <row r="13" spans="1:9" x14ac:dyDescent="0.2">
      <c r="A13" s="25">
        <v>43222</v>
      </c>
      <c r="B13" s="26">
        <v>41</v>
      </c>
      <c r="C13" s="27" t="s">
        <v>124</v>
      </c>
      <c r="D13" s="27" t="s">
        <v>60</v>
      </c>
      <c r="E13" s="27" t="s">
        <v>125</v>
      </c>
      <c r="F13" s="27" t="s">
        <v>23</v>
      </c>
      <c r="G13" s="28">
        <v>30</v>
      </c>
      <c r="H13" s="28"/>
      <c r="I13" s="28">
        <v>362093.55</v>
      </c>
    </row>
    <row r="14" spans="1:9" x14ac:dyDescent="0.2">
      <c r="A14" s="29">
        <v>43222</v>
      </c>
      <c r="B14" s="30">
        <v>41</v>
      </c>
      <c r="C14" s="31" t="s">
        <v>124</v>
      </c>
      <c r="D14" s="31" t="s">
        <v>60</v>
      </c>
      <c r="E14" s="31" t="s">
        <v>125</v>
      </c>
      <c r="F14" s="31" t="s">
        <v>24</v>
      </c>
      <c r="G14" s="32">
        <v>1.8</v>
      </c>
      <c r="H14" s="32"/>
      <c r="I14" s="32">
        <v>362095.35</v>
      </c>
    </row>
    <row r="15" spans="1:9" x14ac:dyDescent="0.2">
      <c r="A15" s="83">
        <v>43361</v>
      </c>
      <c r="B15" s="84">
        <v>81</v>
      </c>
      <c r="C15" s="85" t="s">
        <v>259</v>
      </c>
      <c r="D15" s="85" t="s">
        <v>60</v>
      </c>
      <c r="E15" s="85" t="s">
        <v>260</v>
      </c>
      <c r="F15" s="85" t="s">
        <v>261</v>
      </c>
      <c r="G15" s="86">
        <v>100794.47</v>
      </c>
      <c r="H15" s="86"/>
      <c r="I15" s="86">
        <v>462889.82</v>
      </c>
    </row>
    <row r="16" spans="1:9" x14ac:dyDescent="0.2">
      <c r="A16" s="87">
        <v>43361</v>
      </c>
      <c r="B16" s="89">
        <v>81</v>
      </c>
      <c r="C16" s="90" t="s">
        <v>259</v>
      </c>
      <c r="D16" s="90" t="s">
        <v>60</v>
      </c>
      <c r="E16" s="90" t="s">
        <v>260</v>
      </c>
      <c r="F16" s="90" t="s">
        <v>23</v>
      </c>
      <c r="G16" s="92">
        <v>30</v>
      </c>
      <c r="H16" s="92"/>
      <c r="I16" s="92">
        <v>462919.82</v>
      </c>
    </row>
    <row r="17" spans="1:9" x14ac:dyDescent="0.2">
      <c r="A17" s="19">
        <v>43454</v>
      </c>
      <c r="B17" s="20">
        <v>111</v>
      </c>
      <c r="C17" s="21" t="s">
        <v>263</v>
      </c>
      <c r="D17" s="21" t="s">
        <v>60</v>
      </c>
      <c r="E17" s="21" t="s">
        <v>260</v>
      </c>
      <c r="F17" s="21" t="s">
        <v>265</v>
      </c>
      <c r="G17" s="18">
        <v>108270.08</v>
      </c>
      <c r="H17" s="18"/>
      <c r="I17" s="18">
        <v>571189.9</v>
      </c>
    </row>
    <row r="18" spans="1:9" x14ac:dyDescent="0.2">
      <c r="A18" s="19">
        <v>43454</v>
      </c>
      <c r="B18" s="20">
        <v>111</v>
      </c>
      <c r="C18" s="21" t="s">
        <v>263</v>
      </c>
      <c r="D18" s="21" t="s">
        <v>60</v>
      </c>
      <c r="E18" s="21" t="s">
        <v>260</v>
      </c>
      <c r="F18" s="21" t="s">
        <v>23</v>
      </c>
      <c r="G18" s="18">
        <v>30</v>
      </c>
      <c r="H18" s="18"/>
      <c r="I18" s="18">
        <v>571219.9</v>
      </c>
    </row>
    <row r="19" spans="1:9" x14ac:dyDescent="0.2">
      <c r="A19" s="19"/>
      <c r="B19" s="20"/>
      <c r="C19" s="21"/>
      <c r="D19" s="21"/>
      <c r="E19" s="21"/>
      <c r="F19" s="21"/>
      <c r="G19" s="18"/>
      <c r="H19" s="18"/>
      <c r="I19" s="18"/>
    </row>
    <row r="20" spans="1:9" x14ac:dyDescent="0.2">
      <c r="A20" s="19"/>
      <c r="B20" s="20"/>
      <c r="C20" s="21"/>
      <c r="D20" s="21"/>
      <c r="E20" s="21"/>
      <c r="F20" s="21"/>
      <c r="G20" s="18"/>
      <c r="H20" s="18"/>
      <c r="I20" s="18"/>
    </row>
    <row r="21" spans="1:9" ht="15" thickBot="1" x14ac:dyDescent="0.25">
      <c r="A21" s="88"/>
      <c r="B21" s="82"/>
      <c r="C21" s="82"/>
      <c r="D21" s="82"/>
      <c r="E21" s="82"/>
      <c r="F21" s="82"/>
      <c r="G21" s="91">
        <v>571219.9</v>
      </c>
      <c r="H21" s="91">
        <v>0</v>
      </c>
      <c r="I21" s="18"/>
    </row>
    <row r="22" spans="1:9" ht="15" thickTop="1" x14ac:dyDescent="0.2">
      <c r="A22" s="19"/>
      <c r="B22" s="20"/>
      <c r="C22" s="21"/>
      <c r="D22" s="21"/>
      <c r="E22" s="21"/>
      <c r="F22" s="21"/>
      <c r="G22" s="18"/>
      <c r="H22" s="18"/>
      <c r="I22" s="18"/>
    </row>
    <row r="23" spans="1:9" x14ac:dyDescent="0.2">
      <c r="A23" s="19"/>
      <c r="B23" s="20"/>
      <c r="C23" s="21"/>
      <c r="D23" s="21"/>
      <c r="E23" s="21"/>
      <c r="F23" s="21"/>
      <c r="G23" s="18"/>
      <c r="H23" s="18"/>
      <c r="I23" s="18"/>
    </row>
    <row r="24" spans="1:9" x14ac:dyDescent="0.2">
      <c r="A24" s="19"/>
      <c r="B24" s="20"/>
      <c r="C24" s="21"/>
      <c r="D24" s="21"/>
      <c r="E24" s="21"/>
      <c r="F24" s="21"/>
      <c r="G24" s="18"/>
      <c r="H24" s="18"/>
      <c r="I24" s="18"/>
    </row>
    <row r="26" spans="1:9" x14ac:dyDescent="0.2">
      <c r="G26" s="40">
        <f>SUM(G12:G14)</f>
        <v>198546.8</v>
      </c>
    </row>
    <row r="28" spans="1:9" x14ac:dyDescent="0.2">
      <c r="G28" s="40">
        <f>SUM(G6:G8)</f>
        <v>6812.21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94E87-FF90-4489-9EC0-973E9CD8C20B}">
  <sheetPr>
    <tabColor rgb="FFFFC000"/>
  </sheetPr>
  <dimension ref="A1:F19"/>
  <sheetViews>
    <sheetView workbookViewId="0">
      <selection activeCell="D22" sqref="D22"/>
    </sheetView>
  </sheetViews>
  <sheetFormatPr defaultRowHeight="15" x14ac:dyDescent="0.25"/>
  <cols>
    <col min="1" max="1" width="9" style="34"/>
    <col min="2" max="2" width="19.25" style="34" customWidth="1"/>
    <col min="3" max="3" width="15.875" style="34" customWidth="1"/>
    <col min="4" max="4" width="17.625" style="37" customWidth="1"/>
    <col min="5" max="5" width="15.625" style="34" customWidth="1"/>
    <col min="6" max="6" width="13.87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1</v>
      </c>
    </row>
    <row r="4" spans="1:6" s="42" customFormat="1" ht="17.25" customHeight="1" x14ac:dyDescent="0.2">
      <c r="A4" s="49" t="s">
        <v>147</v>
      </c>
      <c r="B4" s="49"/>
      <c r="D4" s="43"/>
    </row>
    <row r="5" spans="1:6" s="42" customFormat="1" ht="17.25" customHeight="1" x14ac:dyDescent="0.2">
      <c r="A5" s="49" t="s">
        <v>133</v>
      </c>
      <c r="B5" s="51" t="s">
        <v>148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149</v>
      </c>
      <c r="D9" s="37">
        <v>187000</v>
      </c>
      <c r="E9" s="37">
        <v>75980.800000000003</v>
      </c>
      <c r="F9" s="44" t="s">
        <v>34</v>
      </c>
    </row>
    <row r="10" spans="1:6" x14ac:dyDescent="0.25">
      <c r="A10" s="44">
        <v>2</v>
      </c>
      <c r="B10" s="34" t="s">
        <v>142</v>
      </c>
      <c r="D10" s="37">
        <v>3000</v>
      </c>
      <c r="E10" s="37">
        <v>0</v>
      </c>
      <c r="F10" s="44" t="s">
        <v>143</v>
      </c>
    </row>
    <row r="11" spans="1:6" x14ac:dyDescent="0.25">
      <c r="A11" s="44">
        <v>3</v>
      </c>
      <c r="B11" s="34" t="s">
        <v>150</v>
      </c>
      <c r="D11" s="37">
        <v>0</v>
      </c>
      <c r="E11" s="37">
        <v>56985.599999999999</v>
      </c>
      <c r="F11" s="44" t="s">
        <v>84</v>
      </c>
    </row>
    <row r="12" spans="1:6" x14ac:dyDescent="0.25">
      <c r="A12" s="44">
        <v>4</v>
      </c>
      <c r="B12" s="34" t="s">
        <v>150</v>
      </c>
      <c r="D12" s="37">
        <v>0</v>
      </c>
      <c r="E12" s="37">
        <v>56985.599999999999</v>
      </c>
      <c r="F12" s="44" t="s">
        <v>98</v>
      </c>
    </row>
    <row r="13" spans="1:6" x14ac:dyDescent="0.25">
      <c r="A13" s="44">
        <v>5</v>
      </c>
      <c r="B13" s="34" t="s">
        <v>185</v>
      </c>
      <c r="D13" s="37">
        <v>0</v>
      </c>
      <c r="E13" s="37">
        <v>610.07000000000005</v>
      </c>
      <c r="F13" s="44" t="s">
        <v>68</v>
      </c>
    </row>
    <row r="14" spans="1:6" x14ac:dyDescent="0.25">
      <c r="A14" s="44">
        <v>6</v>
      </c>
      <c r="B14" s="34" t="s">
        <v>186</v>
      </c>
      <c r="D14" s="37">
        <v>0</v>
      </c>
      <c r="E14" s="37">
        <v>-100</v>
      </c>
      <c r="F14" s="44" t="s">
        <v>187</v>
      </c>
    </row>
    <row r="15" spans="1:6" x14ac:dyDescent="0.25">
      <c r="A15" s="44"/>
      <c r="E15" s="37"/>
      <c r="F15" s="44"/>
    </row>
    <row r="16" spans="1:6" ht="15.75" thickBot="1" x14ac:dyDescent="0.3">
      <c r="A16" s="44"/>
      <c r="D16" s="45">
        <f t="shared" ref="D16:E16" si="0">SUM(D9:D15)</f>
        <v>190000</v>
      </c>
      <c r="E16" s="45">
        <f t="shared" si="0"/>
        <v>190462.07</v>
      </c>
      <c r="F16" s="44"/>
    </row>
    <row r="17" spans="1:1" ht="15.75" thickTop="1" x14ac:dyDescent="0.25">
      <c r="A17" s="44"/>
    </row>
    <row r="18" spans="1:1" x14ac:dyDescent="0.25">
      <c r="A18" s="44"/>
    </row>
    <row r="19" spans="1:1" x14ac:dyDescent="0.25">
      <c r="A19" s="44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33ECF-E718-4D3C-8B65-4A351A87A86A}">
  <dimension ref="A1:I58"/>
  <sheetViews>
    <sheetView topLeftCell="A23" workbookViewId="0">
      <selection activeCell="F35" sqref="F35"/>
    </sheetView>
  </sheetViews>
  <sheetFormatPr defaultRowHeight="14.25" x14ac:dyDescent="0.2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6.5" bestFit="1" customWidth="1"/>
    <col min="6" max="6" width="41.5" bestFit="1" customWidth="1"/>
    <col min="7" max="7" width="9.875" bestFit="1" customWidth="1"/>
    <col min="8" max="8" width="8.875" bestFit="1" customWidth="1"/>
    <col min="9" max="9" width="9.875" bestFit="1" customWidth="1"/>
  </cols>
  <sheetData>
    <row r="1" spans="1:9" ht="15" x14ac:dyDescent="0.2">
      <c r="A1" s="119" t="s">
        <v>8</v>
      </c>
      <c r="B1" s="119"/>
      <c r="C1" s="119"/>
      <c r="D1" s="119"/>
      <c r="E1" s="119"/>
      <c r="F1" s="119"/>
      <c r="G1" s="119"/>
      <c r="H1" s="119"/>
      <c r="I1" s="119"/>
    </row>
    <row r="2" spans="1:9" x14ac:dyDescent="0.2">
      <c r="A2" s="120" t="s">
        <v>275</v>
      </c>
      <c r="B2" s="120"/>
      <c r="C2" s="120"/>
      <c r="D2" s="120"/>
      <c r="E2" s="120"/>
      <c r="F2" s="120"/>
      <c r="G2" s="120"/>
      <c r="H2" s="120"/>
      <c r="I2" s="120"/>
    </row>
    <row r="3" spans="1:9" x14ac:dyDescent="0.2">
      <c r="A3" s="121" t="s">
        <v>10</v>
      </c>
      <c r="B3" s="121"/>
      <c r="C3" s="121"/>
      <c r="D3" s="121"/>
      <c r="E3" s="121"/>
      <c r="F3" s="121"/>
      <c r="G3" s="121"/>
      <c r="H3" s="121"/>
      <c r="I3" s="121"/>
    </row>
    <row r="4" spans="1:9" ht="15" thickBot="1" x14ac:dyDescent="0.25">
      <c r="A4" s="96" t="s">
        <v>3</v>
      </c>
      <c r="B4" s="96" t="s">
        <v>11</v>
      </c>
      <c r="C4" s="96" t="s">
        <v>12</v>
      </c>
      <c r="D4" s="96" t="s">
        <v>13</v>
      </c>
      <c r="E4" s="96" t="s">
        <v>14</v>
      </c>
      <c r="F4" s="96" t="s">
        <v>15</v>
      </c>
      <c r="G4" s="96" t="s">
        <v>16</v>
      </c>
      <c r="H4" s="96" t="s">
        <v>17</v>
      </c>
      <c r="I4" s="96" t="s">
        <v>7</v>
      </c>
    </row>
    <row r="5" spans="1:9" ht="15" thickTop="1" x14ac:dyDescent="0.2">
      <c r="A5" s="97"/>
      <c r="B5" s="98"/>
      <c r="C5" s="99"/>
      <c r="D5" s="99"/>
      <c r="E5" s="99" t="s">
        <v>18</v>
      </c>
      <c r="F5" s="99"/>
      <c r="G5" s="100"/>
      <c r="H5" s="100"/>
      <c r="I5" s="100"/>
    </row>
    <row r="6" spans="1:9" s="94" customFormat="1" x14ac:dyDescent="0.2">
      <c r="A6" s="53">
        <v>43467</v>
      </c>
      <c r="B6" s="54">
        <v>6</v>
      </c>
      <c r="C6" s="55" t="s">
        <v>276</v>
      </c>
      <c r="D6" s="55" t="s">
        <v>277</v>
      </c>
      <c r="E6" s="55" t="s">
        <v>278</v>
      </c>
      <c r="F6" s="55" t="s">
        <v>279</v>
      </c>
      <c r="G6" s="57">
        <v>34000</v>
      </c>
      <c r="H6" s="57"/>
      <c r="I6" s="57">
        <v>34000</v>
      </c>
    </row>
    <row r="7" spans="1:9" s="76" customFormat="1" x14ac:dyDescent="0.2">
      <c r="A7" s="72">
        <v>43602</v>
      </c>
      <c r="B7" s="73">
        <v>41</v>
      </c>
      <c r="C7" s="74" t="s">
        <v>280</v>
      </c>
      <c r="D7" s="74" t="s">
        <v>281</v>
      </c>
      <c r="E7" s="74" t="s">
        <v>282</v>
      </c>
      <c r="F7" s="74" t="s">
        <v>283</v>
      </c>
      <c r="G7" s="75">
        <v>50000</v>
      </c>
      <c r="H7" s="75"/>
      <c r="I7" s="75">
        <v>84000</v>
      </c>
    </row>
    <row r="8" spans="1:9" s="76" customFormat="1" x14ac:dyDescent="0.2">
      <c r="A8" s="72">
        <v>43635</v>
      </c>
      <c r="B8" s="73">
        <v>51</v>
      </c>
      <c r="C8" s="74" t="s">
        <v>284</v>
      </c>
      <c r="D8" s="74" t="s">
        <v>285</v>
      </c>
      <c r="E8" s="74" t="s">
        <v>286</v>
      </c>
      <c r="F8" s="74" t="s">
        <v>287</v>
      </c>
      <c r="G8" s="75">
        <v>27732.5</v>
      </c>
      <c r="H8" s="75">
        <f>SUM(G7:G8)</f>
        <v>77732.5</v>
      </c>
      <c r="I8" s="75">
        <v>111732.5</v>
      </c>
    </row>
    <row r="9" spans="1:9" s="76" customFormat="1" x14ac:dyDescent="0.2">
      <c r="A9" s="72">
        <v>43635</v>
      </c>
      <c r="B9" s="73">
        <v>51</v>
      </c>
      <c r="C9" s="74" t="s">
        <v>284</v>
      </c>
      <c r="D9" s="74" t="s">
        <v>285</v>
      </c>
      <c r="E9" s="74" t="s">
        <v>286</v>
      </c>
      <c r="F9" s="74" t="s">
        <v>288</v>
      </c>
      <c r="G9" s="75">
        <v>4382.5</v>
      </c>
      <c r="H9" s="75"/>
      <c r="I9" s="75">
        <v>116115</v>
      </c>
    </row>
    <row r="10" spans="1:9" s="111" customFormat="1" x14ac:dyDescent="0.2">
      <c r="A10" s="107">
        <v>43640</v>
      </c>
      <c r="B10" s="108">
        <v>51</v>
      </c>
      <c r="C10" s="109" t="s">
        <v>289</v>
      </c>
      <c r="D10" s="109" t="s">
        <v>290</v>
      </c>
      <c r="E10" s="109" t="s">
        <v>291</v>
      </c>
      <c r="F10" s="109" t="s">
        <v>292</v>
      </c>
      <c r="G10" s="110">
        <v>2801.76</v>
      </c>
      <c r="H10" s="110"/>
      <c r="I10" s="110">
        <v>118916.76</v>
      </c>
    </row>
    <row r="11" spans="1:9" s="111" customFormat="1" x14ac:dyDescent="0.2">
      <c r="A11" s="107">
        <v>43640</v>
      </c>
      <c r="B11" s="108">
        <v>51</v>
      </c>
      <c r="C11" s="109" t="s">
        <v>289</v>
      </c>
      <c r="D11" s="109" t="s">
        <v>290</v>
      </c>
      <c r="E11" s="109" t="s">
        <v>291</v>
      </c>
      <c r="F11" s="109" t="s">
        <v>293</v>
      </c>
      <c r="G11" s="110">
        <v>280.18</v>
      </c>
      <c r="H11" s="110"/>
      <c r="I11" s="110">
        <v>119196.94</v>
      </c>
    </row>
    <row r="12" spans="1:9" s="111" customFormat="1" x14ac:dyDescent="0.2">
      <c r="A12" s="107">
        <v>43640</v>
      </c>
      <c r="B12" s="108">
        <v>51</v>
      </c>
      <c r="C12" s="109" t="s">
        <v>289</v>
      </c>
      <c r="D12" s="109" t="s">
        <v>290</v>
      </c>
      <c r="E12" s="109" t="s">
        <v>291</v>
      </c>
      <c r="F12" s="109" t="s">
        <v>294</v>
      </c>
      <c r="G12" s="110">
        <v>168.11</v>
      </c>
      <c r="H12" s="110"/>
      <c r="I12" s="110">
        <v>119365.05</v>
      </c>
    </row>
    <row r="13" spans="1:9" s="111" customFormat="1" x14ac:dyDescent="0.2">
      <c r="A13" s="107">
        <v>43640</v>
      </c>
      <c r="B13" s="108">
        <v>51</v>
      </c>
      <c r="C13" s="109" t="s">
        <v>289</v>
      </c>
      <c r="D13" s="109" t="s">
        <v>290</v>
      </c>
      <c r="E13" s="109" t="s">
        <v>291</v>
      </c>
      <c r="F13" s="109" t="s">
        <v>114</v>
      </c>
      <c r="G13" s="110">
        <v>39</v>
      </c>
      <c r="H13" s="110"/>
      <c r="I13" s="110">
        <v>119404.05</v>
      </c>
    </row>
    <row r="14" spans="1:9" s="111" customFormat="1" x14ac:dyDescent="0.2">
      <c r="A14" s="107">
        <v>43640</v>
      </c>
      <c r="B14" s="108">
        <v>51</v>
      </c>
      <c r="C14" s="109" t="s">
        <v>289</v>
      </c>
      <c r="D14" s="109" t="s">
        <v>290</v>
      </c>
      <c r="E14" s="109" t="s">
        <v>291</v>
      </c>
      <c r="F14" s="109" t="s">
        <v>295</v>
      </c>
      <c r="G14" s="110">
        <v>390</v>
      </c>
      <c r="H14" s="110"/>
      <c r="I14" s="110">
        <v>119794.05</v>
      </c>
    </row>
    <row r="15" spans="1:9" s="111" customFormat="1" x14ac:dyDescent="0.2">
      <c r="A15" s="107">
        <v>43640</v>
      </c>
      <c r="B15" s="108">
        <v>51</v>
      </c>
      <c r="C15" s="109" t="s">
        <v>289</v>
      </c>
      <c r="D15" s="109" t="s">
        <v>290</v>
      </c>
      <c r="E15" s="109" t="s">
        <v>291</v>
      </c>
      <c r="F15" s="109" t="s">
        <v>296</v>
      </c>
      <c r="G15" s="110">
        <v>-0.05</v>
      </c>
      <c r="H15" s="110">
        <v>0.05</v>
      </c>
      <c r="I15" s="110">
        <v>119794</v>
      </c>
    </row>
    <row r="16" spans="1:9" x14ac:dyDescent="0.2">
      <c r="A16" s="103">
        <v>43650</v>
      </c>
      <c r="B16" s="104">
        <v>61</v>
      </c>
      <c r="C16" s="105" t="s">
        <v>297</v>
      </c>
      <c r="D16" s="105" t="s">
        <v>298</v>
      </c>
      <c r="E16" s="105" t="s">
        <v>299</v>
      </c>
      <c r="F16" s="105" t="s">
        <v>300</v>
      </c>
      <c r="G16" s="106">
        <v>6400</v>
      </c>
      <c r="H16" s="106"/>
      <c r="I16" s="106">
        <v>126194</v>
      </c>
    </row>
    <row r="17" spans="1:9" x14ac:dyDescent="0.2">
      <c r="A17" s="103">
        <v>43650</v>
      </c>
      <c r="B17" s="104">
        <v>61</v>
      </c>
      <c r="C17" s="105" t="s">
        <v>297</v>
      </c>
      <c r="D17" s="105" t="s">
        <v>298</v>
      </c>
      <c r="E17" s="105" t="s">
        <v>299</v>
      </c>
      <c r="F17" s="105" t="s">
        <v>301</v>
      </c>
      <c r="G17" s="106">
        <v>384</v>
      </c>
      <c r="H17" s="106"/>
      <c r="I17" s="106">
        <v>126578</v>
      </c>
    </row>
    <row r="18" spans="1:9" x14ac:dyDescent="0.2">
      <c r="A18" s="103">
        <v>43650</v>
      </c>
      <c r="B18" s="104">
        <v>61</v>
      </c>
      <c r="C18" s="105" t="s">
        <v>297</v>
      </c>
      <c r="D18" s="105" t="s">
        <v>298</v>
      </c>
      <c r="E18" s="105" t="s">
        <v>299</v>
      </c>
      <c r="F18" s="105" t="s">
        <v>302</v>
      </c>
      <c r="G18" s="106">
        <v>536</v>
      </c>
      <c r="H18" s="106"/>
      <c r="I18" s="106">
        <v>127114</v>
      </c>
    </row>
    <row r="19" spans="1:9" x14ac:dyDescent="0.2">
      <c r="A19" s="103">
        <v>43650</v>
      </c>
      <c r="B19" s="104">
        <v>61</v>
      </c>
      <c r="C19" s="105" t="s">
        <v>297</v>
      </c>
      <c r="D19" s="105" t="s">
        <v>298</v>
      </c>
      <c r="E19" s="105" t="s">
        <v>299</v>
      </c>
      <c r="F19" s="105" t="s">
        <v>301</v>
      </c>
      <c r="G19" s="106">
        <v>32.159999999999997</v>
      </c>
      <c r="H19" s="106"/>
      <c r="I19" s="106">
        <v>127146.16</v>
      </c>
    </row>
    <row r="20" spans="1:9" x14ac:dyDescent="0.2">
      <c r="A20" s="103">
        <v>43650</v>
      </c>
      <c r="B20" s="104">
        <v>61</v>
      </c>
      <c r="C20" s="105" t="s">
        <v>297</v>
      </c>
      <c r="D20" s="105" t="s">
        <v>298</v>
      </c>
      <c r="E20" s="105" t="s">
        <v>299</v>
      </c>
      <c r="F20" s="105" t="s">
        <v>303</v>
      </c>
      <c r="G20" s="106">
        <v>6</v>
      </c>
      <c r="H20" s="106"/>
      <c r="I20" s="106">
        <v>127152.16</v>
      </c>
    </row>
    <row r="21" spans="1:9" x14ac:dyDescent="0.2">
      <c r="A21" s="103">
        <v>43650</v>
      </c>
      <c r="B21" s="104">
        <v>61</v>
      </c>
      <c r="C21" s="105" t="s">
        <v>297</v>
      </c>
      <c r="D21" s="105" t="s">
        <v>298</v>
      </c>
      <c r="E21" s="105" t="s">
        <v>299</v>
      </c>
      <c r="F21" s="105" t="s">
        <v>304</v>
      </c>
      <c r="G21" s="106">
        <v>20</v>
      </c>
      <c r="H21" s="106"/>
      <c r="I21" s="106">
        <v>127172.16</v>
      </c>
    </row>
    <row r="22" spans="1:9" x14ac:dyDescent="0.2">
      <c r="A22" s="103">
        <v>43658</v>
      </c>
      <c r="B22" s="104">
        <v>61</v>
      </c>
      <c r="C22" s="105" t="s">
        <v>305</v>
      </c>
      <c r="D22" s="105" t="s">
        <v>306</v>
      </c>
      <c r="E22" s="105" t="s">
        <v>307</v>
      </c>
      <c r="F22" s="105" t="s">
        <v>308</v>
      </c>
      <c r="G22" s="106">
        <v>200</v>
      </c>
      <c r="H22" s="106"/>
      <c r="I22" s="106">
        <v>127372.16</v>
      </c>
    </row>
    <row r="23" spans="1:9" s="94" customFormat="1" x14ac:dyDescent="0.2">
      <c r="A23" s="53">
        <v>43663</v>
      </c>
      <c r="B23" s="54">
        <v>61</v>
      </c>
      <c r="C23" s="55" t="s">
        <v>309</v>
      </c>
      <c r="D23" s="55" t="s">
        <v>310</v>
      </c>
      <c r="E23" s="55" t="s">
        <v>278</v>
      </c>
      <c r="F23" s="55" t="s">
        <v>311</v>
      </c>
      <c r="G23" s="57">
        <v>350</v>
      </c>
      <c r="H23" s="57"/>
      <c r="I23" s="57">
        <v>127722.16</v>
      </c>
    </row>
    <row r="24" spans="1:9" s="76" customFormat="1" x14ac:dyDescent="0.2">
      <c r="A24" s="72">
        <v>43683</v>
      </c>
      <c r="B24" s="73">
        <v>71</v>
      </c>
      <c r="C24" s="74" t="s">
        <v>312</v>
      </c>
      <c r="D24" s="74" t="s">
        <v>313</v>
      </c>
      <c r="E24" s="74" t="s">
        <v>286</v>
      </c>
      <c r="F24" s="74" t="s">
        <v>314</v>
      </c>
      <c r="G24" s="75">
        <v>-4382.5</v>
      </c>
      <c r="H24" s="75">
        <v>4382.5</v>
      </c>
      <c r="I24" s="75">
        <v>123339.66</v>
      </c>
    </row>
    <row r="25" spans="1:9" s="117" customFormat="1" x14ac:dyDescent="0.2">
      <c r="A25" s="113">
        <v>43690</v>
      </c>
      <c r="B25" s="114">
        <v>71</v>
      </c>
      <c r="C25" s="115" t="s">
        <v>315</v>
      </c>
      <c r="D25" s="115" t="s">
        <v>316</v>
      </c>
      <c r="E25" s="115" t="s">
        <v>317</v>
      </c>
      <c r="F25" s="115" t="s">
        <v>318</v>
      </c>
      <c r="G25" s="116">
        <v>300</v>
      </c>
      <c r="H25" s="116"/>
      <c r="I25" s="116">
        <v>123639.66</v>
      </c>
    </row>
    <row r="26" spans="1:9" s="117" customFormat="1" x14ac:dyDescent="0.2">
      <c r="A26" s="113">
        <v>43690</v>
      </c>
      <c r="B26" s="114">
        <v>71</v>
      </c>
      <c r="C26" s="115" t="s">
        <v>315</v>
      </c>
      <c r="D26" s="115" t="s">
        <v>316</v>
      </c>
      <c r="E26" s="115" t="s">
        <v>317</v>
      </c>
      <c r="F26" s="115" t="s">
        <v>319</v>
      </c>
      <c r="G26" s="116">
        <v>18</v>
      </c>
      <c r="H26" s="116"/>
      <c r="I26" s="116">
        <v>123657.66</v>
      </c>
    </row>
    <row r="27" spans="1:9" s="94" customFormat="1" x14ac:dyDescent="0.2">
      <c r="A27" s="59">
        <v>43704</v>
      </c>
      <c r="B27" s="60">
        <v>71</v>
      </c>
      <c r="C27" s="61" t="s">
        <v>320</v>
      </c>
      <c r="D27" s="61" t="s">
        <v>321</v>
      </c>
      <c r="E27" s="61" t="s">
        <v>278</v>
      </c>
      <c r="F27" s="61" t="s">
        <v>322</v>
      </c>
      <c r="G27" s="63">
        <v>26000</v>
      </c>
      <c r="H27" s="63"/>
      <c r="I27" s="63">
        <v>149917.66</v>
      </c>
    </row>
    <row r="28" spans="1:9" s="94" customFormat="1" x14ac:dyDescent="0.2">
      <c r="A28" s="53">
        <v>43720</v>
      </c>
      <c r="B28" s="54">
        <v>81</v>
      </c>
      <c r="C28" s="55" t="s">
        <v>403</v>
      </c>
      <c r="D28" s="55" t="s">
        <v>404</v>
      </c>
      <c r="E28" s="55" t="s">
        <v>278</v>
      </c>
      <c r="F28" s="55" t="s">
        <v>405</v>
      </c>
      <c r="G28" s="57">
        <v>420</v>
      </c>
      <c r="H28" s="57"/>
      <c r="I28" s="57">
        <v>150077.66</v>
      </c>
    </row>
    <row r="29" spans="1:9" s="137" customFormat="1" x14ac:dyDescent="0.2">
      <c r="A29" s="129">
        <v>43810</v>
      </c>
      <c r="B29" s="134">
        <v>111</v>
      </c>
      <c r="C29" s="135" t="s">
        <v>406</v>
      </c>
      <c r="D29" s="135" t="s">
        <v>60</v>
      </c>
      <c r="E29" s="135" t="s">
        <v>407</v>
      </c>
      <c r="F29" s="135" t="s">
        <v>408</v>
      </c>
      <c r="G29" s="136">
        <v>193230.19</v>
      </c>
      <c r="H29" s="136"/>
      <c r="I29" s="136">
        <v>343307.85</v>
      </c>
    </row>
    <row r="30" spans="1:9" s="137" customFormat="1" x14ac:dyDescent="0.2">
      <c r="A30" s="129">
        <v>43810</v>
      </c>
      <c r="B30" s="134">
        <v>111</v>
      </c>
      <c r="C30" s="135" t="s">
        <v>406</v>
      </c>
      <c r="D30" s="135" t="s">
        <v>60</v>
      </c>
      <c r="E30" s="135" t="s">
        <v>407</v>
      </c>
      <c r="F30" s="135" t="s">
        <v>23</v>
      </c>
      <c r="G30" s="136">
        <v>30</v>
      </c>
      <c r="H30" s="136"/>
      <c r="I30" s="136">
        <v>343337.85</v>
      </c>
    </row>
    <row r="31" spans="1:9" s="128" customFormat="1" x14ac:dyDescent="0.2">
      <c r="A31" s="130">
        <v>43830</v>
      </c>
      <c r="B31" s="131">
        <v>116</v>
      </c>
      <c r="C31" s="132" t="s">
        <v>409</v>
      </c>
      <c r="D31" s="132" t="s">
        <v>277</v>
      </c>
      <c r="E31" s="132" t="s">
        <v>410</v>
      </c>
      <c r="F31" s="132" t="s">
        <v>411</v>
      </c>
      <c r="G31" s="133">
        <v>150000</v>
      </c>
      <c r="H31" s="133"/>
      <c r="I31" s="133">
        <v>493337.85</v>
      </c>
    </row>
    <row r="32" spans="1:9" s="128" customFormat="1" x14ac:dyDescent="0.2">
      <c r="A32" s="125"/>
      <c r="B32" s="126"/>
      <c r="C32" s="17"/>
      <c r="D32" s="17"/>
      <c r="E32" s="17"/>
      <c r="F32" s="17"/>
      <c r="G32" s="127"/>
      <c r="H32" s="127"/>
      <c r="I32" s="127"/>
    </row>
    <row r="33" spans="1:9" s="128" customFormat="1" x14ac:dyDescent="0.2">
      <c r="A33" s="125"/>
      <c r="B33" s="126"/>
      <c r="C33" s="17"/>
      <c r="D33" s="17"/>
      <c r="E33" s="17"/>
      <c r="F33" s="17"/>
      <c r="G33" s="127"/>
      <c r="H33" s="127"/>
      <c r="I33" s="127"/>
    </row>
    <row r="34" spans="1:9" s="128" customFormat="1" x14ac:dyDescent="0.2">
      <c r="A34" s="125"/>
      <c r="B34" s="126"/>
      <c r="C34" s="17"/>
      <c r="D34" s="17"/>
      <c r="E34" s="17"/>
      <c r="F34" s="17"/>
      <c r="G34" s="127"/>
      <c r="H34" s="127"/>
      <c r="I34" s="127"/>
    </row>
    <row r="35" spans="1:9" s="128" customFormat="1" x14ac:dyDescent="0.2">
      <c r="A35" s="125"/>
      <c r="B35" s="126"/>
      <c r="C35" s="17"/>
      <c r="D35" s="17"/>
      <c r="E35" s="17"/>
      <c r="F35" s="17"/>
      <c r="G35" s="127"/>
      <c r="H35" s="127"/>
      <c r="I35" s="127"/>
    </row>
    <row r="36" spans="1:9" s="128" customFormat="1" x14ac:dyDescent="0.2">
      <c r="A36" s="125"/>
      <c r="B36" s="126"/>
      <c r="C36" s="17"/>
      <c r="D36" s="17"/>
      <c r="E36" s="17"/>
      <c r="F36" s="17"/>
      <c r="G36" s="127"/>
      <c r="H36" s="127"/>
      <c r="I36" s="127"/>
    </row>
    <row r="37" spans="1:9" s="128" customFormat="1" x14ac:dyDescent="0.2">
      <c r="A37" s="125"/>
      <c r="B37" s="126"/>
      <c r="C37" s="17"/>
      <c r="D37" s="17"/>
      <c r="E37" s="17"/>
      <c r="F37" s="17"/>
      <c r="G37" s="127"/>
      <c r="H37" s="127"/>
      <c r="I37" s="127"/>
    </row>
    <row r="38" spans="1:9" s="128" customFormat="1" x14ac:dyDescent="0.2">
      <c r="A38" s="125"/>
      <c r="B38" s="126"/>
      <c r="C38" s="17"/>
      <c r="D38" s="17"/>
      <c r="E38" s="17"/>
      <c r="F38" s="17"/>
      <c r="G38" s="127"/>
      <c r="H38" s="127"/>
      <c r="I38" s="127"/>
    </row>
    <row r="39" spans="1:9" s="128" customFormat="1" x14ac:dyDescent="0.2">
      <c r="A39" s="125"/>
      <c r="B39" s="126"/>
      <c r="C39" s="17"/>
      <c r="D39" s="17"/>
      <c r="E39" s="17"/>
      <c r="F39" s="17"/>
      <c r="G39" s="127"/>
      <c r="H39" s="127"/>
      <c r="I39" s="127"/>
    </row>
    <row r="40" spans="1:9" s="128" customFormat="1" x14ac:dyDescent="0.2">
      <c r="A40" s="125"/>
      <c r="B40" s="126"/>
      <c r="C40" s="17"/>
      <c r="D40" s="17"/>
      <c r="E40" s="17"/>
      <c r="F40" s="17"/>
      <c r="G40" s="127"/>
      <c r="H40" s="127"/>
      <c r="I40" s="127"/>
    </row>
    <row r="41" spans="1:9" s="128" customFormat="1" x14ac:dyDescent="0.2">
      <c r="A41" s="125"/>
      <c r="B41" s="126"/>
      <c r="C41" s="17"/>
      <c r="D41" s="17"/>
      <c r="E41" s="17"/>
      <c r="F41" s="17"/>
      <c r="G41" s="127"/>
      <c r="H41" s="127"/>
      <c r="I41" s="127"/>
    </row>
    <row r="42" spans="1:9" s="128" customFormat="1" x14ac:dyDescent="0.2">
      <c r="A42" s="125"/>
      <c r="B42" s="126"/>
      <c r="C42" s="17"/>
      <c r="D42" s="17"/>
      <c r="E42" s="17"/>
      <c r="F42" s="17"/>
      <c r="G42" s="127"/>
      <c r="H42" s="127"/>
      <c r="I42" s="127"/>
    </row>
    <row r="43" spans="1:9" s="128" customFormat="1" x14ac:dyDescent="0.2">
      <c r="A43" s="125"/>
      <c r="B43" s="126"/>
      <c r="C43" s="17"/>
      <c r="D43" s="17"/>
      <c r="E43" s="17"/>
      <c r="F43" s="17"/>
      <c r="G43" s="127"/>
      <c r="H43" s="127"/>
      <c r="I43" s="127"/>
    </row>
    <row r="44" spans="1:9" s="128" customFormat="1" x14ac:dyDescent="0.2">
      <c r="A44" s="125"/>
      <c r="B44" s="126"/>
      <c r="C44" s="17"/>
      <c r="D44" s="17"/>
      <c r="E44" s="17"/>
      <c r="F44" s="17"/>
      <c r="G44" s="127"/>
      <c r="H44" s="127"/>
      <c r="I44" s="127"/>
    </row>
    <row r="45" spans="1:9" s="128" customFormat="1" x14ac:dyDescent="0.2">
      <c r="A45" s="125"/>
      <c r="B45" s="126"/>
      <c r="C45" s="17"/>
      <c r="D45" s="17"/>
      <c r="E45" s="17"/>
      <c r="F45" s="17"/>
      <c r="G45" s="127"/>
      <c r="H45" s="127"/>
      <c r="I45" s="127"/>
    </row>
    <row r="46" spans="1:9" s="128" customFormat="1" x14ac:dyDescent="0.2">
      <c r="A46" s="125"/>
      <c r="B46" s="126"/>
      <c r="C46" s="17"/>
      <c r="D46" s="17"/>
      <c r="E46" s="17"/>
      <c r="F46" s="17"/>
      <c r="G46" s="127"/>
      <c r="H46" s="127"/>
      <c r="I46" s="127"/>
    </row>
    <row r="47" spans="1:9" s="128" customFormat="1" x14ac:dyDescent="0.2">
      <c r="A47" s="125"/>
      <c r="B47" s="126"/>
      <c r="C47" s="17"/>
      <c r="D47" s="17"/>
      <c r="E47" s="17"/>
      <c r="F47" s="17"/>
      <c r="G47" s="127"/>
      <c r="H47" s="127"/>
      <c r="I47" s="127"/>
    </row>
    <row r="48" spans="1:9" s="128" customFormat="1" x14ac:dyDescent="0.2">
      <c r="A48" s="125"/>
      <c r="B48" s="126"/>
      <c r="C48" s="17"/>
      <c r="D48" s="17"/>
      <c r="E48" s="17"/>
      <c r="F48" s="17"/>
      <c r="G48" s="127"/>
      <c r="H48" s="127"/>
      <c r="I48" s="127"/>
    </row>
    <row r="49" spans="1:9" s="128" customFormat="1" x14ac:dyDescent="0.2">
      <c r="A49" s="125"/>
      <c r="B49" s="126"/>
      <c r="C49" s="17"/>
      <c r="D49" s="17"/>
      <c r="E49" s="17"/>
      <c r="F49" s="17"/>
      <c r="G49" s="127"/>
      <c r="H49" s="127"/>
      <c r="I49" s="127"/>
    </row>
    <row r="50" spans="1:9" s="128" customFormat="1" x14ac:dyDescent="0.2">
      <c r="A50" s="125"/>
      <c r="B50" s="126"/>
      <c r="C50" s="17"/>
      <c r="D50" s="17"/>
      <c r="E50" s="17"/>
      <c r="F50" s="17"/>
      <c r="G50" s="127"/>
      <c r="H50" s="127"/>
      <c r="I50" s="127"/>
    </row>
    <row r="51" spans="1:9" s="128" customFormat="1" x14ac:dyDescent="0.2">
      <c r="A51" s="125"/>
      <c r="B51" s="126"/>
      <c r="C51" s="17"/>
      <c r="D51" s="17"/>
      <c r="E51" s="17"/>
      <c r="F51" s="17"/>
      <c r="G51" s="127"/>
      <c r="H51" s="127"/>
      <c r="I51" s="127"/>
    </row>
    <row r="52" spans="1:9" s="128" customFormat="1" x14ac:dyDescent="0.2">
      <c r="A52" s="125"/>
      <c r="B52" s="126"/>
      <c r="C52" s="17"/>
      <c r="D52" s="17"/>
      <c r="E52" s="17"/>
      <c r="F52" s="17"/>
      <c r="G52" s="127"/>
      <c r="H52" s="127"/>
      <c r="I52" s="127"/>
    </row>
    <row r="53" spans="1:9" s="128" customFormat="1" x14ac:dyDescent="0.2">
      <c r="A53" s="125"/>
      <c r="B53" s="126"/>
      <c r="C53" s="17"/>
      <c r="D53" s="17"/>
      <c r="E53" s="17"/>
      <c r="F53" s="17"/>
      <c r="G53" s="127"/>
      <c r="H53" s="127"/>
      <c r="I53" s="127"/>
    </row>
    <row r="54" spans="1:9" s="128" customFormat="1" x14ac:dyDescent="0.2">
      <c r="A54" s="125"/>
      <c r="B54" s="126"/>
      <c r="C54" s="17"/>
      <c r="D54" s="17"/>
      <c r="E54" s="17"/>
      <c r="F54" s="17"/>
      <c r="G54" s="127"/>
      <c r="H54" s="127"/>
      <c r="I54" s="127"/>
    </row>
    <row r="55" spans="1:9" s="128" customFormat="1" x14ac:dyDescent="0.2">
      <c r="A55" s="125"/>
      <c r="B55" s="126"/>
      <c r="C55" s="17"/>
      <c r="D55" s="17"/>
      <c r="E55" s="17"/>
      <c r="F55" s="17"/>
      <c r="G55" s="127"/>
      <c r="H55" s="127"/>
      <c r="I55" s="127"/>
    </row>
    <row r="56" spans="1:9" ht="15" thickBot="1" x14ac:dyDescent="0.25">
      <c r="A56" s="101"/>
      <c r="B56" s="95"/>
      <c r="C56" s="95"/>
      <c r="D56" s="95"/>
      <c r="E56" s="95"/>
      <c r="F56" s="95"/>
      <c r="G56" s="102">
        <v>154300.21</v>
      </c>
      <c r="H56" s="102">
        <v>4382.55</v>
      </c>
      <c r="I56" s="95"/>
    </row>
    <row r="57" spans="1:9" ht="15" thickTop="1" x14ac:dyDescent="0.2">
      <c r="A57" s="95"/>
      <c r="B57" s="95"/>
      <c r="C57" s="95"/>
      <c r="D57" s="95"/>
      <c r="E57" s="95"/>
      <c r="F57" s="95"/>
      <c r="G57" s="95"/>
      <c r="H57" s="95"/>
      <c r="I57" s="95"/>
    </row>
    <row r="58" spans="1:9" x14ac:dyDescent="0.2">
      <c r="G58" s="40">
        <f>SUM(G10:G15)</f>
        <v>3679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4342C-1E87-482C-BF58-6A24E487FE1E}">
  <sheetPr>
    <tabColor rgb="FFFF0000"/>
  </sheetPr>
  <dimension ref="A1:F22"/>
  <sheetViews>
    <sheetView view="pageBreakPreview" zoomScale="115" zoomScaleNormal="100" zoomScaleSheetLayoutView="115" workbookViewId="0">
      <selection activeCell="C16" sqref="C16"/>
    </sheetView>
  </sheetViews>
  <sheetFormatPr defaultRowHeight="15" x14ac:dyDescent="0.25"/>
  <cols>
    <col min="1" max="1" width="9" style="34"/>
    <col min="2" max="2" width="19.25" style="34" customWidth="1"/>
    <col min="3" max="3" width="15.875" style="34" customWidth="1"/>
    <col min="4" max="4" width="17.625" style="37" customWidth="1"/>
    <col min="5" max="5" width="15.625" style="34" customWidth="1"/>
    <col min="6" max="6" width="13.87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1</v>
      </c>
    </row>
    <row r="4" spans="1:6" s="42" customFormat="1" ht="17.25" customHeight="1" x14ac:dyDescent="0.2">
      <c r="A4" s="49" t="s">
        <v>131</v>
      </c>
      <c r="B4" s="49"/>
      <c r="D4" s="43"/>
    </row>
    <row r="5" spans="1:6" s="42" customFormat="1" ht="17.25" customHeight="1" x14ac:dyDescent="0.2">
      <c r="A5" s="49" t="s">
        <v>133</v>
      </c>
      <c r="B5" s="51" t="s">
        <v>151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152</v>
      </c>
      <c r="D9" s="37">
        <v>30000</v>
      </c>
      <c r="E9" s="37">
        <v>0</v>
      </c>
      <c r="F9" s="44"/>
    </row>
    <row r="10" spans="1:6" x14ac:dyDescent="0.25">
      <c r="A10" s="44">
        <v>2</v>
      </c>
      <c r="B10" s="34" t="s">
        <v>153</v>
      </c>
      <c r="D10" s="37">
        <v>50000</v>
      </c>
      <c r="E10" s="37">
        <v>80005.3</v>
      </c>
      <c r="F10" s="44" t="s">
        <v>71</v>
      </c>
    </row>
    <row r="11" spans="1:6" x14ac:dyDescent="0.25">
      <c r="A11" s="44">
        <v>3</v>
      </c>
      <c r="B11" s="34" t="s">
        <v>154</v>
      </c>
      <c r="D11" s="37">
        <v>16450</v>
      </c>
      <c r="E11" s="37"/>
      <c r="F11" s="44"/>
    </row>
    <row r="12" spans="1:6" x14ac:dyDescent="0.25">
      <c r="A12" s="44">
        <v>4</v>
      </c>
      <c r="B12" s="34" t="s">
        <v>155</v>
      </c>
      <c r="D12" s="37">
        <v>7420</v>
      </c>
      <c r="E12" s="37"/>
      <c r="F12" s="44"/>
    </row>
    <row r="13" spans="1:6" x14ac:dyDescent="0.25">
      <c r="A13" s="44">
        <v>5</v>
      </c>
      <c r="B13" s="34" t="s">
        <v>141</v>
      </c>
      <c r="D13" s="37">
        <v>12000</v>
      </c>
      <c r="E13" s="37"/>
      <c r="F13" s="44"/>
    </row>
    <row r="14" spans="1:6" x14ac:dyDescent="0.25">
      <c r="A14" s="44">
        <v>6</v>
      </c>
      <c r="B14" s="34" t="s">
        <v>156</v>
      </c>
      <c r="D14" s="37">
        <v>20000</v>
      </c>
      <c r="E14" s="37"/>
      <c r="F14" s="44"/>
    </row>
    <row r="15" spans="1:6" x14ac:dyDescent="0.25">
      <c r="A15" s="44">
        <v>7</v>
      </c>
      <c r="E15" s="37"/>
      <c r="F15" s="44"/>
    </row>
    <row r="16" spans="1:6" x14ac:dyDescent="0.25">
      <c r="A16" s="44"/>
      <c r="E16" s="37"/>
      <c r="F16" s="44"/>
    </row>
    <row r="17" spans="1:6" x14ac:dyDescent="0.25">
      <c r="A17" s="44"/>
      <c r="E17" s="37"/>
      <c r="F17" s="44"/>
    </row>
    <row r="18" spans="1:6" x14ac:dyDescent="0.25">
      <c r="A18" s="44"/>
      <c r="E18" s="37"/>
      <c r="F18" s="44"/>
    </row>
    <row r="19" spans="1:6" ht="15.75" thickBot="1" x14ac:dyDescent="0.3">
      <c r="A19" s="44"/>
      <c r="D19" s="45">
        <f t="shared" ref="D19:E19" si="0">SUM(D9:D18)</f>
        <v>135870</v>
      </c>
      <c r="E19" s="45">
        <f t="shared" si="0"/>
        <v>80005.3</v>
      </c>
      <c r="F19" s="44"/>
    </row>
    <row r="20" spans="1:6" ht="15.75" thickTop="1" x14ac:dyDescent="0.25">
      <c r="A20" s="44"/>
    </row>
    <row r="21" spans="1:6" x14ac:dyDescent="0.25">
      <c r="A21" s="44"/>
    </row>
    <row r="22" spans="1:6" x14ac:dyDescent="0.25">
      <c r="A22" s="44"/>
    </row>
  </sheetData>
  <pageMargins left="0.7" right="0.7" top="0.75" bottom="0.75" header="0.3" footer="0.3"/>
  <pageSetup paperSize="9"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07E8C-0F98-4A99-A70D-D723E7C5403C}">
  <sheetPr>
    <tabColor rgb="FFFFC000"/>
  </sheetPr>
  <dimension ref="A1:F18"/>
  <sheetViews>
    <sheetView workbookViewId="0">
      <selection activeCell="A17" sqref="A17"/>
    </sheetView>
  </sheetViews>
  <sheetFormatPr defaultRowHeight="15" x14ac:dyDescent="0.25"/>
  <cols>
    <col min="1" max="1" width="9" style="34"/>
    <col min="2" max="2" width="19.25" style="34" customWidth="1"/>
    <col min="3" max="3" width="15.875" style="34" customWidth="1"/>
    <col min="4" max="4" width="17.625" style="37" customWidth="1"/>
    <col min="5" max="5" width="15.625" style="34" customWidth="1"/>
    <col min="6" max="6" width="13.87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1</v>
      </c>
    </row>
    <row r="4" spans="1:6" s="42" customFormat="1" ht="17.25" customHeight="1" x14ac:dyDescent="0.2">
      <c r="A4" s="49" t="s">
        <v>181</v>
      </c>
      <c r="B4" s="50"/>
      <c r="D4" s="43"/>
    </row>
    <row r="5" spans="1:6" s="42" customFormat="1" ht="17.25" customHeight="1" x14ac:dyDescent="0.2">
      <c r="A5" s="49" t="s">
        <v>133</v>
      </c>
      <c r="B5" s="51" t="s">
        <v>132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182</v>
      </c>
      <c r="D9" s="37">
        <v>93000</v>
      </c>
      <c r="E9" s="37">
        <v>95003.150000000009</v>
      </c>
      <c r="F9" s="44" t="s">
        <v>87</v>
      </c>
    </row>
    <row r="10" spans="1:6" x14ac:dyDescent="0.25">
      <c r="A10" s="44">
        <v>2</v>
      </c>
      <c r="B10" s="34" t="s">
        <v>142</v>
      </c>
      <c r="D10" s="37">
        <v>7000</v>
      </c>
      <c r="E10" s="37">
        <v>0</v>
      </c>
      <c r="F10" s="44"/>
    </row>
    <row r="11" spans="1:6" x14ac:dyDescent="0.25">
      <c r="A11" s="44">
        <v>3</v>
      </c>
      <c r="B11" s="34" t="s">
        <v>141</v>
      </c>
      <c r="E11" s="37">
        <v>630</v>
      </c>
      <c r="F11" s="44" t="s">
        <v>75</v>
      </c>
    </row>
    <row r="12" spans="1:6" x14ac:dyDescent="0.25">
      <c r="A12" s="44">
        <v>4</v>
      </c>
      <c r="E12" s="37"/>
      <c r="F12" s="44"/>
    </row>
    <row r="13" spans="1:6" x14ac:dyDescent="0.25">
      <c r="A13" s="44">
        <v>5</v>
      </c>
      <c r="E13" s="37"/>
      <c r="F13" s="44"/>
    </row>
    <row r="14" spans="1:6" x14ac:dyDescent="0.25">
      <c r="A14" s="44"/>
      <c r="E14" s="37"/>
      <c r="F14" s="44"/>
    </row>
    <row r="15" spans="1:6" ht="15.75" thickBot="1" x14ac:dyDescent="0.3">
      <c r="A15" s="44"/>
      <c r="D15" s="45">
        <f t="shared" ref="D15" si="0">SUM(D9:D14)</f>
        <v>100000</v>
      </c>
      <c r="E15" s="45">
        <f>SUM(E9:E14)</f>
        <v>95633.150000000009</v>
      </c>
      <c r="F15" s="44"/>
    </row>
    <row r="16" spans="1:6" ht="15.75" thickTop="1" x14ac:dyDescent="0.25">
      <c r="A16" s="44"/>
    </row>
    <row r="17" spans="1:1" x14ac:dyDescent="0.25">
      <c r="A17" s="44"/>
    </row>
    <row r="18" spans="1:1" x14ac:dyDescent="0.25">
      <c r="A18" s="4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843F0-CFDA-4A9C-9690-DDEA25E51A3F}">
  <sheetPr>
    <tabColor rgb="FFFFC000"/>
  </sheetPr>
  <dimension ref="A1:F16"/>
  <sheetViews>
    <sheetView workbookViewId="0">
      <selection activeCell="G18" sqref="G18"/>
    </sheetView>
  </sheetViews>
  <sheetFormatPr defaultRowHeight="15" x14ac:dyDescent="0.25"/>
  <cols>
    <col min="1" max="1" width="9" style="34"/>
    <col min="2" max="2" width="19.25" style="34" customWidth="1"/>
    <col min="3" max="3" width="15.875" style="34" customWidth="1"/>
    <col min="4" max="4" width="17.625" style="37" customWidth="1"/>
    <col min="5" max="5" width="15.625" style="34" customWidth="1"/>
    <col min="6" max="6" width="13.87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1</v>
      </c>
    </row>
    <row r="4" spans="1:6" s="42" customFormat="1" ht="17.25" customHeight="1" x14ac:dyDescent="0.2">
      <c r="A4" s="49" t="s">
        <v>179</v>
      </c>
      <c r="B4" s="49"/>
      <c r="D4" s="43"/>
    </row>
    <row r="5" spans="1:6" s="42" customFormat="1" ht="17.25" customHeight="1" x14ac:dyDescent="0.2">
      <c r="A5" s="49" t="s">
        <v>162</v>
      </c>
      <c r="B5" s="51" t="s">
        <v>180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159</v>
      </c>
      <c r="D9" s="37">
        <v>175000</v>
      </c>
      <c r="E9" s="37">
        <v>170719.69</v>
      </c>
      <c r="F9" s="44" t="s">
        <v>59</v>
      </c>
    </row>
    <row r="10" spans="1:6" x14ac:dyDescent="0.25">
      <c r="A10" s="44">
        <v>2</v>
      </c>
      <c r="B10" s="34" t="s">
        <v>164</v>
      </c>
      <c r="D10" s="37">
        <v>10000</v>
      </c>
      <c r="E10" s="37">
        <v>0</v>
      </c>
      <c r="F10" s="44"/>
    </row>
    <row r="11" spans="1:6" x14ac:dyDescent="0.25">
      <c r="A11" s="44"/>
      <c r="E11" s="37"/>
      <c r="F11" s="44"/>
    </row>
    <row r="12" spans="1:6" x14ac:dyDescent="0.25">
      <c r="A12" s="44"/>
      <c r="E12" s="37"/>
      <c r="F12" s="44"/>
    </row>
    <row r="13" spans="1:6" ht="15.75" thickBot="1" x14ac:dyDescent="0.3">
      <c r="A13" s="44"/>
      <c r="D13" s="45">
        <f t="shared" ref="D13:E13" si="0">SUM(D9:D12)</f>
        <v>185000</v>
      </c>
      <c r="E13" s="45">
        <f t="shared" si="0"/>
        <v>170719.69</v>
      </c>
      <c r="F13" s="44"/>
    </row>
    <row r="14" spans="1:6" ht="15.75" thickTop="1" x14ac:dyDescent="0.25">
      <c r="A14" s="44"/>
    </row>
    <row r="15" spans="1:6" x14ac:dyDescent="0.25">
      <c r="A15" s="44"/>
    </row>
    <row r="16" spans="1:6" x14ac:dyDescent="0.25">
      <c r="A16" s="4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CE999-D199-4C7B-BC56-AEE08CF8F18A}">
  <sheetPr>
    <tabColor rgb="FFFFC000"/>
  </sheetPr>
  <dimension ref="A1:F22"/>
  <sheetViews>
    <sheetView topLeftCell="A4" workbookViewId="0">
      <selection activeCell="D9" sqref="D9"/>
    </sheetView>
  </sheetViews>
  <sheetFormatPr defaultRowHeight="15" x14ac:dyDescent="0.25"/>
  <cols>
    <col min="1" max="1" width="9" style="34"/>
    <col min="2" max="2" width="19.25" style="34" customWidth="1"/>
    <col min="3" max="3" width="15.875" style="34" customWidth="1"/>
    <col min="4" max="4" width="17.625" style="37" customWidth="1"/>
    <col min="5" max="5" width="15.625" style="34" customWidth="1"/>
    <col min="6" max="6" width="13.87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1</v>
      </c>
    </row>
    <row r="4" spans="1:6" s="42" customFormat="1" ht="17.25" customHeight="1" x14ac:dyDescent="0.2">
      <c r="A4" s="49" t="s">
        <v>157</v>
      </c>
      <c r="B4" s="49"/>
      <c r="D4" s="43"/>
    </row>
    <row r="5" spans="1:6" s="42" customFormat="1" ht="17.25" customHeight="1" x14ac:dyDescent="0.2">
      <c r="A5" s="49" t="s">
        <v>133</v>
      </c>
      <c r="B5" s="51" t="s">
        <v>158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159</v>
      </c>
      <c r="D9" s="37">
        <v>85000</v>
      </c>
      <c r="E9" s="37">
        <v>76946.399999999994</v>
      </c>
      <c r="F9" s="44" t="s">
        <v>94</v>
      </c>
    </row>
    <row r="10" spans="1:6" x14ac:dyDescent="0.25">
      <c r="A10" s="44">
        <v>2</v>
      </c>
      <c r="B10" s="34" t="s">
        <v>160</v>
      </c>
      <c r="D10" s="37">
        <v>5000</v>
      </c>
      <c r="E10" s="37">
        <v>0</v>
      </c>
      <c r="F10" s="44"/>
    </row>
    <row r="11" spans="1:6" x14ac:dyDescent="0.25">
      <c r="A11" s="44">
        <v>3</v>
      </c>
      <c r="E11" s="37"/>
      <c r="F11" s="44"/>
    </row>
    <row r="12" spans="1:6" x14ac:dyDescent="0.25">
      <c r="A12" s="44">
        <v>4</v>
      </c>
      <c r="E12" s="37"/>
      <c r="F12" s="44"/>
    </row>
    <row r="13" spans="1:6" x14ac:dyDescent="0.25">
      <c r="A13" s="44">
        <v>5</v>
      </c>
      <c r="E13" s="37"/>
      <c r="F13" s="44"/>
    </row>
    <row r="14" spans="1:6" x14ac:dyDescent="0.25">
      <c r="A14" s="44">
        <v>6</v>
      </c>
      <c r="E14" s="37"/>
      <c r="F14" s="44"/>
    </row>
    <row r="15" spans="1:6" x14ac:dyDescent="0.25">
      <c r="A15" s="44">
        <v>7</v>
      </c>
      <c r="E15" s="37"/>
      <c r="F15" s="44"/>
    </row>
    <row r="16" spans="1:6" x14ac:dyDescent="0.25">
      <c r="A16" s="44"/>
      <c r="E16" s="37"/>
      <c r="F16" s="44"/>
    </row>
    <row r="17" spans="1:6" x14ac:dyDescent="0.25">
      <c r="A17" s="44"/>
      <c r="E17" s="37"/>
      <c r="F17" s="44"/>
    </row>
    <row r="18" spans="1:6" x14ac:dyDescent="0.25">
      <c r="A18" s="44"/>
      <c r="E18" s="37"/>
      <c r="F18" s="44"/>
    </row>
    <row r="19" spans="1:6" ht="15.75" thickBot="1" x14ac:dyDescent="0.3">
      <c r="A19" s="44"/>
      <c r="D19" s="45">
        <f t="shared" ref="D19:E19" si="0">SUM(D9:D18)</f>
        <v>90000</v>
      </c>
      <c r="E19" s="45">
        <f t="shared" si="0"/>
        <v>76946.399999999994</v>
      </c>
      <c r="F19" s="44"/>
    </row>
    <row r="20" spans="1:6" ht="15.75" thickTop="1" x14ac:dyDescent="0.25">
      <c r="A20" s="44"/>
    </row>
    <row r="21" spans="1:6" x14ac:dyDescent="0.25">
      <c r="A21" s="44"/>
    </row>
    <row r="22" spans="1:6" x14ac:dyDescent="0.25">
      <c r="A22" s="4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25360-9066-4C1D-99B5-A2839FE57896}">
  <sheetPr>
    <tabColor rgb="FFFFC000"/>
  </sheetPr>
  <dimension ref="A1:F22"/>
  <sheetViews>
    <sheetView topLeftCell="A13" workbookViewId="0">
      <selection activeCell="A10" sqref="A10"/>
    </sheetView>
  </sheetViews>
  <sheetFormatPr defaultRowHeight="15" x14ac:dyDescent="0.25"/>
  <cols>
    <col min="1" max="1" width="9" style="34"/>
    <col min="2" max="2" width="19.25" style="34" customWidth="1"/>
    <col min="3" max="3" width="15.875" style="34" customWidth="1"/>
    <col min="4" max="4" width="17.625" style="37" customWidth="1"/>
    <col min="5" max="5" width="15.625" style="34" customWidth="1"/>
    <col min="6" max="6" width="13.87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1</v>
      </c>
    </row>
    <row r="4" spans="1:6" s="42" customFormat="1" ht="17.25" customHeight="1" x14ac:dyDescent="0.2">
      <c r="A4" s="49" t="s">
        <v>183</v>
      </c>
      <c r="B4" s="49"/>
      <c r="D4" s="43"/>
    </row>
    <row r="5" spans="1:6" s="42" customFormat="1" ht="17.25" customHeight="1" x14ac:dyDescent="0.2">
      <c r="A5" s="49" t="s">
        <v>133</v>
      </c>
      <c r="B5" s="51" t="s">
        <v>184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159</v>
      </c>
      <c r="D9" s="37">
        <v>150000</v>
      </c>
      <c r="E9" s="37">
        <v>150000</v>
      </c>
      <c r="F9" s="44" t="s">
        <v>104</v>
      </c>
    </row>
    <row r="10" spans="1:6" x14ac:dyDescent="0.25">
      <c r="A10" s="44"/>
      <c r="E10" s="37">
        <v>0</v>
      </c>
      <c r="F10" s="44"/>
    </row>
    <row r="11" spans="1:6" x14ac:dyDescent="0.25">
      <c r="A11" s="44"/>
      <c r="E11" s="37"/>
      <c r="F11" s="44"/>
    </row>
    <row r="12" spans="1:6" x14ac:dyDescent="0.25">
      <c r="A12" s="44"/>
      <c r="E12" s="37"/>
      <c r="F12" s="44"/>
    </row>
    <row r="13" spans="1:6" x14ac:dyDescent="0.25">
      <c r="A13" s="44"/>
      <c r="E13" s="37"/>
      <c r="F13" s="44"/>
    </row>
    <row r="14" spans="1:6" x14ac:dyDescent="0.25">
      <c r="A14" s="44"/>
      <c r="E14" s="37"/>
      <c r="F14" s="44"/>
    </row>
    <row r="15" spans="1:6" x14ac:dyDescent="0.25">
      <c r="A15" s="44"/>
      <c r="E15" s="37"/>
      <c r="F15" s="44"/>
    </row>
    <row r="16" spans="1:6" x14ac:dyDescent="0.25">
      <c r="A16" s="44"/>
      <c r="E16" s="37"/>
      <c r="F16" s="44"/>
    </row>
    <row r="17" spans="1:6" x14ac:dyDescent="0.25">
      <c r="A17" s="44"/>
      <c r="E17" s="37"/>
      <c r="F17" s="44"/>
    </row>
    <row r="18" spans="1:6" x14ac:dyDescent="0.25">
      <c r="A18" s="44"/>
      <c r="E18" s="37"/>
      <c r="F18" s="44"/>
    </row>
    <row r="19" spans="1:6" ht="15.75" thickBot="1" x14ac:dyDescent="0.3">
      <c r="A19" s="44"/>
      <c r="D19" s="45">
        <f t="shared" ref="D19:E19" si="0">SUM(D9:D18)</f>
        <v>150000</v>
      </c>
      <c r="E19" s="45">
        <f t="shared" si="0"/>
        <v>150000</v>
      </c>
      <c r="F19" s="44"/>
    </row>
    <row r="20" spans="1:6" ht="15.75" thickTop="1" x14ac:dyDescent="0.25">
      <c r="A20" s="44"/>
    </row>
    <row r="21" spans="1:6" x14ac:dyDescent="0.25">
      <c r="A21" s="44"/>
    </row>
    <row r="22" spans="1:6" x14ac:dyDescent="0.25">
      <c r="A22" s="4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D7257-D1DB-4277-8026-43B1C8C51797}">
  <sheetPr>
    <tabColor rgb="FFFFC000"/>
  </sheetPr>
  <dimension ref="A1:F22"/>
  <sheetViews>
    <sheetView workbookViewId="0">
      <selection activeCell="G21" sqref="G21"/>
    </sheetView>
  </sheetViews>
  <sheetFormatPr defaultRowHeight="15" x14ac:dyDescent="0.25"/>
  <cols>
    <col min="1" max="1" width="9" style="34"/>
    <col min="2" max="2" width="19.25" style="34" customWidth="1"/>
    <col min="3" max="3" width="15.875" style="34" customWidth="1"/>
    <col min="4" max="4" width="17.625" style="37" customWidth="1"/>
    <col min="5" max="5" width="15.625" style="34" customWidth="1"/>
    <col min="6" max="6" width="13.875" style="34" customWidth="1"/>
    <col min="7" max="16384" width="9" style="34"/>
  </cols>
  <sheetData>
    <row r="1" spans="1:6" ht="15.75" x14ac:dyDescent="0.25">
      <c r="A1" s="38" t="s">
        <v>0</v>
      </c>
    </row>
    <row r="2" spans="1:6" ht="15.75" x14ac:dyDescent="0.25">
      <c r="A2" s="38" t="s">
        <v>1</v>
      </c>
    </row>
    <row r="4" spans="1:6" s="42" customFormat="1" ht="17.25" customHeight="1" x14ac:dyDescent="0.2">
      <c r="A4" s="49" t="s">
        <v>188</v>
      </c>
      <c r="B4" s="49"/>
      <c r="D4" s="43"/>
    </row>
    <row r="5" spans="1:6" s="42" customFormat="1" ht="17.25" customHeight="1" x14ac:dyDescent="0.2">
      <c r="A5" s="49" t="s">
        <v>133</v>
      </c>
      <c r="B5" s="51" t="s">
        <v>189</v>
      </c>
      <c r="D5" s="43"/>
    </row>
    <row r="8" spans="1:6" s="46" customFormat="1" ht="30" x14ac:dyDescent="0.2">
      <c r="A8" s="46" t="s">
        <v>134</v>
      </c>
      <c r="B8" s="46" t="s">
        <v>4</v>
      </c>
      <c r="D8" s="47" t="s">
        <v>138</v>
      </c>
      <c r="E8" s="46" t="s">
        <v>139</v>
      </c>
      <c r="F8" s="46" t="s">
        <v>140</v>
      </c>
    </row>
    <row r="9" spans="1:6" x14ac:dyDescent="0.25">
      <c r="A9" s="44">
        <v>1</v>
      </c>
      <c r="B9" s="34" t="s">
        <v>190</v>
      </c>
      <c r="D9" s="37">
        <v>5000</v>
      </c>
      <c r="E9" s="37">
        <v>5796.8</v>
      </c>
      <c r="F9" s="44" t="s">
        <v>109</v>
      </c>
    </row>
    <row r="10" spans="1:6" x14ac:dyDescent="0.25">
      <c r="A10" s="44">
        <v>2</v>
      </c>
      <c r="B10" s="34" t="s">
        <v>191</v>
      </c>
      <c r="D10" s="37">
        <v>4000</v>
      </c>
      <c r="E10" s="37"/>
      <c r="F10" s="44"/>
    </row>
    <row r="11" spans="1:6" x14ac:dyDescent="0.25">
      <c r="A11" s="44">
        <v>3</v>
      </c>
      <c r="B11" s="34" t="s">
        <v>142</v>
      </c>
      <c r="D11" s="37">
        <v>800</v>
      </c>
      <c r="E11" s="37"/>
      <c r="F11" s="44"/>
    </row>
    <row r="12" spans="1:6" x14ac:dyDescent="0.25">
      <c r="A12" s="44">
        <v>4</v>
      </c>
      <c r="E12" s="37"/>
      <c r="F12" s="44"/>
    </row>
    <row r="13" spans="1:6" x14ac:dyDescent="0.25">
      <c r="A13" s="44">
        <v>5</v>
      </c>
      <c r="E13" s="37"/>
      <c r="F13" s="44"/>
    </row>
    <row r="14" spans="1:6" x14ac:dyDescent="0.25">
      <c r="A14" s="44">
        <v>6</v>
      </c>
      <c r="E14" s="37"/>
      <c r="F14" s="44"/>
    </row>
    <row r="15" spans="1:6" x14ac:dyDescent="0.25">
      <c r="A15" s="44">
        <v>7</v>
      </c>
      <c r="E15" s="37"/>
      <c r="F15" s="44"/>
    </row>
    <row r="16" spans="1:6" x14ac:dyDescent="0.25">
      <c r="A16" s="44"/>
      <c r="E16" s="37"/>
      <c r="F16" s="44"/>
    </row>
    <row r="17" spans="1:6" x14ac:dyDescent="0.25">
      <c r="A17" s="44"/>
      <c r="E17" s="37"/>
      <c r="F17" s="44"/>
    </row>
    <row r="18" spans="1:6" x14ac:dyDescent="0.25">
      <c r="A18" s="44"/>
      <c r="E18" s="37"/>
      <c r="F18" s="44"/>
    </row>
    <row r="19" spans="1:6" ht="15.75" thickBot="1" x14ac:dyDescent="0.3">
      <c r="A19" s="44"/>
      <c r="D19" s="45">
        <f t="shared" ref="D19:E19" si="0">SUM(D9:D18)</f>
        <v>9800</v>
      </c>
      <c r="E19" s="45">
        <f t="shared" si="0"/>
        <v>5796.8</v>
      </c>
      <c r="F19" s="44"/>
    </row>
    <row r="20" spans="1:6" ht="15.75" thickTop="1" x14ac:dyDescent="0.25">
      <c r="A20" s="44"/>
    </row>
    <row r="21" spans="1:6" x14ac:dyDescent="0.25">
      <c r="A21" s="44"/>
    </row>
    <row r="22" spans="1:6" x14ac:dyDescent="0.25">
      <c r="A22" s="4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Summary</vt:lpstr>
      <vt:lpstr>1) Ctrip (2016)</vt:lpstr>
      <vt:lpstr>1) Didadee (2017)</vt:lpstr>
      <vt:lpstr>2) Ctrip (2017)</vt:lpstr>
      <vt:lpstr>3) Mas Ctrip (2016)</vt:lpstr>
      <vt:lpstr>4) Spring Tour (2017)</vt:lpstr>
      <vt:lpstr>5) Tuniu (2017)</vt:lpstr>
      <vt:lpstr>6) AirAsia China (2017)</vt:lpstr>
      <vt:lpstr>7) AA China Travel Fair (2017</vt:lpstr>
      <vt:lpstr>8)Shanghai Travel Fair (2017)</vt:lpstr>
      <vt:lpstr>9) S. Media Contest (2017)</vt:lpstr>
      <vt:lpstr>1) Taiwan Application (2018)</vt:lpstr>
      <vt:lpstr>2) Ctrip China (2018)</vt:lpstr>
      <vt:lpstr>3) Tuniu (2018)</vt:lpstr>
      <vt:lpstr>4) Ctrip China (2018)</vt:lpstr>
      <vt:lpstr>5) ITB China Shanghai(2018)</vt:lpstr>
      <vt:lpstr>6) China Int Import Expo(2018)</vt:lpstr>
      <vt:lpstr>1) Weibo &amp; Wechat </vt:lpstr>
      <vt:lpstr>2) Marketing Camp. Ctrip China </vt:lpstr>
      <vt:lpstr>3) AFAB</vt:lpstr>
      <vt:lpstr>4) MAS China &amp; Sina Weibo KOLs</vt:lpstr>
      <vt:lpstr>5) ITB China &amp; Malaysia Fai (2)</vt:lpstr>
      <vt:lpstr>6) Courtesy Visit to ShenZhen</vt:lpstr>
      <vt:lpstr>7) 5th Xiamen Int Leisure</vt:lpstr>
      <vt:lpstr>8) CITIE</vt:lpstr>
      <vt:lpstr>9) AAX China</vt:lpstr>
      <vt:lpstr>2016</vt:lpstr>
      <vt:lpstr>2017</vt:lpstr>
      <vt:lpstr>2018</vt:lpstr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2018-07-23T08:07:30Z</cp:lastPrinted>
  <dcterms:created xsi:type="dcterms:W3CDTF">2018-06-29T09:04:27Z</dcterms:created>
  <dcterms:modified xsi:type="dcterms:W3CDTF">2020-04-09T08:02:22Z</dcterms:modified>
</cp:coreProperties>
</file>