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B48D0087-91DB-46F6-985D-F72DB0930833}" xr6:coauthVersionLast="45" xr6:coauthVersionMax="45" xr10:uidLastSave="{00000000-0000-0000-0000-000000000000}"/>
  <bookViews>
    <workbookView xWindow="-120" yWindow="-120" windowWidth="20730" windowHeight="11160" xr2:uid="{A8F5BA9D-80BE-420D-B97D-6E745CA33E25}"/>
  </bookViews>
  <sheets>
    <sheet name="2019" sheetId="1" r:id="rId1"/>
  </sheets>
  <definedNames>
    <definedName name="_xlnm.Print_Titles" localSheetId="0">'2019'!$1:$9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1" i="1" l="1"/>
  <c r="P11" i="1"/>
  <c r="U22" i="1" l="1"/>
  <c r="U21" i="1"/>
  <c r="U16" i="1"/>
  <c r="C108" i="1" l="1"/>
  <c r="C49" i="1"/>
  <c r="C98" i="1" l="1"/>
  <c r="C102" i="1"/>
  <c r="C111" i="1"/>
  <c r="C110" i="1"/>
  <c r="C109" i="1"/>
  <c r="C107" i="1"/>
  <c r="C106" i="1"/>
  <c r="C105" i="1"/>
  <c r="C104" i="1"/>
  <c r="C103" i="1"/>
  <c r="C101" i="1"/>
  <c r="C100" i="1"/>
  <c r="C99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26" i="1"/>
  <c r="C25" i="1"/>
  <c r="C24" i="1"/>
  <c r="C23" i="1"/>
  <c r="C22" i="1"/>
  <c r="C21" i="1"/>
  <c r="C16" i="1"/>
  <c r="C12" i="1"/>
  <c r="C11" i="1"/>
  <c r="Q78" i="1"/>
  <c r="Q61" i="1" l="1"/>
  <c r="P61" i="1"/>
  <c r="N76" i="1" l="1"/>
  <c r="P111" i="1" l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2" i="1"/>
  <c r="P71" i="1"/>
  <c r="P70" i="1"/>
  <c r="P69" i="1"/>
  <c r="P68" i="1"/>
  <c r="P67" i="1"/>
  <c r="P66" i="1"/>
  <c r="P65" i="1"/>
  <c r="P64" i="1"/>
  <c r="P63" i="1"/>
  <c r="P62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Q32" i="1" s="1"/>
  <c r="P25" i="1"/>
  <c r="P24" i="1"/>
  <c r="P23" i="1"/>
  <c r="P22" i="1"/>
  <c r="P21" i="1"/>
  <c r="P16" i="1"/>
  <c r="Q21" i="1" l="1"/>
  <c r="N112" i="1" l="1"/>
  <c r="P26" i="1" l="1"/>
  <c r="M93" i="1" l="1"/>
  <c r="Q111" i="1"/>
  <c r="N117" i="1" l="1"/>
  <c r="O112" i="1"/>
  <c r="O27" i="1"/>
  <c r="M117" i="1"/>
  <c r="O117" i="1"/>
  <c r="C117" i="1" s="1"/>
  <c r="R112" i="1"/>
  <c r="P27" i="1" l="1"/>
  <c r="P112" i="1"/>
  <c r="Q109" i="1"/>
  <c r="S109" i="1" s="1"/>
  <c r="O12" i="1" l="1"/>
  <c r="O17" i="1" l="1"/>
  <c r="P17" i="1" s="1"/>
  <c r="P28" i="1" s="1"/>
  <c r="P12" i="1"/>
  <c r="P117" i="1"/>
  <c r="Q117" i="1" s="1"/>
  <c r="O116" i="1" l="1"/>
  <c r="O28" i="1"/>
  <c r="O119" i="1"/>
  <c r="J89" i="1"/>
  <c r="O114" i="1" l="1"/>
  <c r="K76" i="1"/>
  <c r="L92" i="1" l="1"/>
  <c r="K92" i="1"/>
  <c r="Q97" i="1"/>
  <c r="S97" i="1" s="1"/>
  <c r="L99" i="1" l="1"/>
  <c r="L117" i="1" s="1"/>
  <c r="Q107" i="1" l="1"/>
  <c r="S107" i="1" s="1"/>
  <c r="Q104" i="1"/>
  <c r="S104" i="1" s="1"/>
  <c r="Q102" i="1"/>
  <c r="S102" i="1" s="1"/>
  <c r="Q100" i="1"/>
  <c r="S100" i="1" s="1"/>
  <c r="Q96" i="1"/>
  <c r="S96" i="1" s="1"/>
  <c r="Q94" i="1"/>
  <c r="S94" i="1" s="1"/>
  <c r="Q33" i="1"/>
  <c r="Q16" i="1"/>
  <c r="J117" i="1" l="1"/>
  <c r="I99" i="1" l="1"/>
  <c r="I117" i="1" s="1"/>
  <c r="Q108" i="1" l="1"/>
  <c r="S108" i="1" s="1"/>
  <c r="G99" i="1"/>
  <c r="Q25" i="1"/>
  <c r="S25" i="1" s="1"/>
  <c r="G117" i="1" l="1"/>
  <c r="F117" i="1"/>
  <c r="E117" i="1" l="1"/>
  <c r="D27" i="1" l="1"/>
  <c r="D93" i="1"/>
  <c r="D117" i="1" l="1"/>
  <c r="Q51" i="1" l="1"/>
  <c r="S51" i="1" s="1"/>
  <c r="Q38" i="1"/>
  <c r="Q105" i="1"/>
  <c r="S105" i="1" s="1"/>
  <c r="Q101" i="1"/>
  <c r="S101" i="1" s="1"/>
  <c r="Q99" i="1"/>
  <c r="S99" i="1" s="1"/>
  <c r="Q98" i="1"/>
  <c r="Q95" i="1"/>
  <c r="S95" i="1" s="1"/>
  <c r="Q91" i="1"/>
  <c r="S91" i="1" s="1"/>
  <c r="Q90" i="1"/>
  <c r="S90" i="1" s="1"/>
  <c r="Q86" i="1"/>
  <c r="S86" i="1" s="1"/>
  <c r="Q83" i="1"/>
  <c r="Q82" i="1"/>
  <c r="Q72" i="1"/>
  <c r="S72" i="1" s="1"/>
  <c r="Q71" i="1"/>
  <c r="Q70" i="1"/>
  <c r="Q69" i="1"/>
  <c r="Q68" i="1"/>
  <c r="Q67" i="1"/>
  <c r="S67" i="1" s="1"/>
  <c r="Q66" i="1"/>
  <c r="Q65" i="1"/>
  <c r="Q64" i="1"/>
  <c r="S64" i="1" s="1"/>
  <c r="Q63" i="1"/>
  <c r="Q62" i="1"/>
  <c r="Q58" i="1"/>
  <c r="Q57" i="1"/>
  <c r="Q55" i="1"/>
  <c r="Q54" i="1"/>
  <c r="Q52" i="1"/>
  <c r="Q50" i="1"/>
  <c r="Q46" i="1"/>
  <c r="Q45" i="1"/>
  <c r="Q44" i="1"/>
  <c r="Q43" i="1"/>
  <c r="S43" i="1" s="1"/>
  <c r="Q75" i="1"/>
  <c r="Q42" i="1"/>
  <c r="Q41" i="1"/>
  <c r="S41" i="1" s="1"/>
  <c r="Q40" i="1"/>
  <c r="Q39" i="1"/>
  <c r="Q37" i="1"/>
  <c r="Q36" i="1"/>
  <c r="S36" i="1" s="1"/>
  <c r="Q35" i="1"/>
  <c r="S35" i="1" s="1"/>
  <c r="Q34" i="1"/>
  <c r="S33" i="1"/>
  <c r="Q26" i="1"/>
  <c r="Q23" i="1"/>
  <c r="Q110" i="1"/>
  <c r="S110" i="1" s="1"/>
  <c r="Q106" i="1"/>
  <c r="S106" i="1" s="1"/>
  <c r="Q103" i="1"/>
  <c r="S103" i="1" s="1"/>
  <c r="Q87" i="1"/>
  <c r="S87" i="1" s="1"/>
  <c r="Q79" i="1"/>
  <c r="S79" i="1" s="1"/>
  <c r="Q60" i="1"/>
  <c r="Q59" i="1"/>
  <c r="S59" i="1" s="1"/>
  <c r="Q56" i="1"/>
  <c r="S56" i="1" s="1"/>
  <c r="Q53" i="1"/>
  <c r="Q49" i="1"/>
  <c r="Q48" i="1"/>
  <c r="S48" i="1" s="1"/>
  <c r="Q47" i="1"/>
  <c r="H117" i="1"/>
  <c r="K117" i="1"/>
  <c r="I119" i="1"/>
  <c r="M112" i="1"/>
  <c r="L112" i="1"/>
  <c r="K112" i="1"/>
  <c r="J112" i="1"/>
  <c r="I112" i="1"/>
  <c r="H112" i="1"/>
  <c r="F112" i="1"/>
  <c r="E112" i="1"/>
  <c r="D112" i="1"/>
  <c r="G112" i="1"/>
  <c r="N27" i="1"/>
  <c r="C27" i="1" s="1"/>
  <c r="M27" i="1"/>
  <c r="L27" i="1"/>
  <c r="K27" i="1"/>
  <c r="J27" i="1"/>
  <c r="H27" i="1"/>
  <c r="G27" i="1"/>
  <c r="F27" i="1"/>
  <c r="E27" i="1"/>
  <c r="R12" i="1"/>
  <c r="R17" i="1" s="1"/>
  <c r="N12" i="1"/>
  <c r="M12" i="1"/>
  <c r="L12" i="1"/>
  <c r="K12" i="1"/>
  <c r="K17" i="1" s="1"/>
  <c r="K116" i="1" s="1"/>
  <c r="J12" i="1"/>
  <c r="J17" i="1" s="1"/>
  <c r="J116" i="1" s="1"/>
  <c r="I12" i="1"/>
  <c r="I17" i="1" s="1"/>
  <c r="I116" i="1" s="1"/>
  <c r="H12" i="1"/>
  <c r="H17" i="1" s="1"/>
  <c r="H116" i="1" s="1"/>
  <c r="G12" i="1"/>
  <c r="G17" i="1" s="1"/>
  <c r="G116" i="1" s="1"/>
  <c r="F12" i="1"/>
  <c r="E12" i="1"/>
  <c r="E17" i="1" s="1"/>
  <c r="E116" i="1" s="1"/>
  <c r="D12" i="1"/>
  <c r="C112" i="1" l="1"/>
  <c r="Q112" i="1" s="1"/>
  <c r="Q27" i="1"/>
  <c r="N17" i="1"/>
  <c r="Q12" i="1"/>
  <c r="S112" i="1"/>
  <c r="M17" i="1"/>
  <c r="L17" i="1"/>
  <c r="L116" i="1" s="1"/>
  <c r="I27" i="1"/>
  <c r="D17" i="1"/>
  <c r="Q24" i="1"/>
  <c r="S24" i="1" s="1"/>
  <c r="Q89" i="1"/>
  <c r="S89" i="1" s="1"/>
  <c r="Q80" i="1"/>
  <c r="S80" i="1" s="1"/>
  <c r="Q88" i="1"/>
  <c r="S88" i="1" s="1"/>
  <c r="Q93" i="1"/>
  <c r="S93" i="1" s="1"/>
  <c r="Q92" i="1"/>
  <c r="S92" i="1" s="1"/>
  <c r="S111" i="1"/>
  <c r="Q85" i="1"/>
  <c r="S85" i="1" s="1"/>
  <c r="Q84" i="1"/>
  <c r="S84" i="1" s="1"/>
  <c r="Q81" i="1"/>
  <c r="S81" i="1" s="1"/>
  <c r="Q77" i="1"/>
  <c r="S77" i="1" s="1"/>
  <c r="Q76" i="1"/>
  <c r="S76" i="1" s="1"/>
  <c r="S11" i="1"/>
  <c r="Q22" i="1"/>
  <c r="S22" i="1" s="1"/>
  <c r="S38" i="1"/>
  <c r="S49" i="1"/>
  <c r="S57" i="1"/>
  <c r="S16" i="1"/>
  <c r="S82" i="1"/>
  <c r="S34" i="1"/>
  <c r="S45" i="1"/>
  <c r="S53" i="1"/>
  <c r="S61" i="1"/>
  <c r="S65" i="1"/>
  <c r="S69" i="1"/>
  <c r="S78" i="1"/>
  <c r="S42" i="1"/>
  <c r="S58" i="1"/>
  <c r="S66" i="1"/>
  <c r="S75" i="1"/>
  <c r="S50" i="1"/>
  <c r="S32" i="1"/>
  <c r="S37" i="1"/>
  <c r="S39" i="1"/>
  <c r="S47" i="1"/>
  <c r="S52" i="1"/>
  <c r="S54" i="1"/>
  <c r="S63" i="1"/>
  <c r="S68" i="1"/>
  <c r="S70" i="1"/>
  <c r="S40" i="1"/>
  <c r="S44" i="1"/>
  <c r="S46" i="1"/>
  <c r="S55" i="1"/>
  <c r="S60" i="1"/>
  <c r="S62" i="1"/>
  <c r="S71" i="1"/>
  <c r="S83" i="1"/>
  <c r="S23" i="1"/>
  <c r="E119" i="1"/>
  <c r="F17" i="1"/>
  <c r="F116" i="1" s="1"/>
  <c r="G28" i="1"/>
  <c r="G119" i="1"/>
  <c r="S21" i="1"/>
  <c r="K28" i="1"/>
  <c r="K119" i="1"/>
  <c r="H119" i="1"/>
  <c r="H28" i="1"/>
  <c r="J28" i="1"/>
  <c r="J119" i="1"/>
  <c r="E28" i="1"/>
  <c r="N119" i="1" l="1"/>
  <c r="C17" i="1"/>
  <c r="L28" i="1"/>
  <c r="N116" i="1"/>
  <c r="C116" i="1" s="1"/>
  <c r="N28" i="1"/>
  <c r="C28" i="1" s="1"/>
  <c r="M28" i="1"/>
  <c r="M116" i="1"/>
  <c r="M119" i="1"/>
  <c r="L119" i="1"/>
  <c r="L114" i="1"/>
  <c r="K114" i="1"/>
  <c r="I28" i="1"/>
  <c r="I114" i="1" s="1"/>
  <c r="R27" i="1"/>
  <c r="R28" i="1" s="1"/>
  <c r="R114" i="1" s="1"/>
  <c r="J114" i="1"/>
  <c r="H114" i="1"/>
  <c r="G114" i="1"/>
  <c r="D116" i="1"/>
  <c r="D28" i="1"/>
  <c r="D114" i="1" s="1"/>
  <c r="D119" i="1"/>
  <c r="S12" i="1"/>
  <c r="E114" i="1"/>
  <c r="F28" i="1"/>
  <c r="F119" i="1"/>
  <c r="N114" i="1" l="1"/>
  <c r="Q28" i="1"/>
  <c r="P114" i="1"/>
  <c r="Q114" i="1" s="1"/>
  <c r="M114" i="1"/>
  <c r="P116" i="1"/>
  <c r="Q116" i="1" s="1"/>
  <c r="P119" i="1"/>
  <c r="S27" i="1"/>
  <c r="Q17" i="1"/>
  <c r="S17" i="1" s="1"/>
  <c r="S98" i="1"/>
  <c r="F114" i="1"/>
  <c r="C114" i="1" s="1"/>
  <c r="S28" i="1" l="1"/>
  <c r="S1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D98" authorId="0" shapeId="0" xr:uid="{6625E6B6-214E-43DF-8CB5-D61209E2B94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Weibo &amp; Wechat</t>
        </r>
      </text>
    </comment>
    <comment ref="H98" authorId="0" shapeId="0" xr:uid="{B03BFD01-B47C-4984-8F45-4FD218B1B5F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KOL</t>
        </r>
      </text>
    </comment>
    <comment ref="I98" authorId="0" shapeId="0" xr:uid="{AB4312DA-3A52-4CB5-B1E8-AA06D90B5C6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AFAB Fam  Trip</t>
        </r>
      </text>
    </comment>
    <comment ref="J98" authorId="0" shapeId="0" xr:uid="{2D487169-F78C-4CCB-B5D9-3F01A2D9EAA2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Mkt Campaign with Ctrip</t>
        </r>
      </text>
    </comment>
    <comment ref="K98" authorId="0" shapeId="0" xr:uid="{1F5731FE-DC99-4133-A072-FBA9EAB7476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50% for Weibo &amp; Wechat Management + Verificationfee
</t>
        </r>
      </text>
    </comment>
    <comment ref="L98" authorId="0" shapeId="0" xr:uid="{62462ACE-E607-4B04-8996-6D6DC6ADCFDC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WeChat Verification Fee
</t>
        </r>
      </text>
    </comment>
    <comment ref="O98" authorId="0" shapeId="0" xr:uid="{F37E68F4-5A6F-4EEE-AA1E-1149D1992C2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RM193,260.19 - Ctrip 
RM150,000 - AirAisa </t>
        </r>
      </text>
    </comment>
    <comment ref="E99" authorId="0" shapeId="0" xr:uid="{A6BDE3F0-0431-4BDD-83AC-EC232CCEE2B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Courtesy visit to Shenzhen </t>
        </r>
      </text>
    </comment>
    <comment ref="G99" authorId="0" shapeId="0" xr:uid="{C30C4AC7-929F-48A3-9152-6FEDE60EA3E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RM171,775.73
Xiamen - RM76697.35</t>
        </r>
      </text>
    </comment>
    <comment ref="H99" authorId="0" shapeId="0" xr:uid="{7EC0A9AB-D35C-4C1B-9ACB-3146A387EBD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RM17340.5
Xiamen Leisure - RM5,380.54
</t>
        </r>
      </text>
    </comment>
    <comment ref="I99" authorId="0" shapeId="0" xr:uid="{2110A759-0C03-48A8-95AC-F4470B777DB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 114,716.74
Xiamen Int Leisure - RM8,038</t>
        </r>
      </text>
    </comment>
    <comment ref="J99" authorId="0" shapeId="0" xr:uid="{5D2ACFEF-6603-4A95-80DD-B1C9E8C696D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
</t>
        </r>
      </text>
    </comment>
    <comment ref="K99" authorId="0" shapeId="0" xr:uid="{B0C7368D-190D-48A6-B4CD-E2DF59BE455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</t>
        </r>
      </text>
    </comment>
    <comment ref="L99" authorId="0" shapeId="0" xr:uid="{597A5804-0474-4CAC-940D-33E7A55EE47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CITIE  - RM53,582.97
GUIYANG- RM1,233.1</t>
        </r>
      </text>
    </comment>
    <comment ref="O99" authorId="0" shapeId="0" xr:uid="{96D21C0B-3FBF-4B93-AFE7-68FAD57ECC1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Shenzhen PC - 
Shanghai - 
</t>
        </r>
      </text>
    </comment>
    <comment ref="O100" authorId="0" shapeId="0" xr:uid="{94459792-EE0B-4BC9-98B6-2360D17BF57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TikTok </t>
        </r>
      </text>
    </comment>
  </commentList>
</comments>
</file>

<file path=xl/sharedStrings.xml><?xml version="1.0" encoding="utf-8"?>
<sst xmlns="http://schemas.openxmlformats.org/spreadsheetml/2006/main" count="146" uniqueCount="128">
  <si>
    <t>Penang Global Tourism Sdn Bhd</t>
  </si>
  <si>
    <t>Forecast Statement of Comprehensive Income</t>
  </si>
  <si>
    <t>3=Total of 2</t>
  </si>
  <si>
    <t>4=1+3</t>
  </si>
  <si>
    <t>6=4-5</t>
  </si>
  <si>
    <t>Particulars</t>
  </si>
  <si>
    <t>Note</t>
  </si>
  <si>
    <t>RM</t>
  </si>
  <si>
    <t>(A) Revenue</t>
  </si>
  <si>
    <t>Sales (Tic)</t>
  </si>
  <si>
    <t>Total Revenue</t>
  </si>
  <si>
    <t>Less:</t>
  </si>
  <si>
    <t>(B) Cost of sales</t>
  </si>
  <si>
    <t>Purchases</t>
  </si>
  <si>
    <t>(C)Gross profit from operation</t>
  </si>
  <si>
    <t>Add:</t>
  </si>
  <si>
    <t>(D) Other operating income</t>
  </si>
  <si>
    <t xml:space="preserve">Portion of Grant Utilised - State Govt </t>
  </si>
  <si>
    <t>Portion of Grant Utilised - Hotel Fee</t>
  </si>
  <si>
    <t>Dividen Received</t>
  </si>
  <si>
    <t xml:space="preserve">Interest Received                     </t>
  </si>
  <si>
    <t>Gain on Disposal of FA</t>
  </si>
  <si>
    <t>Total Other operating income</t>
  </si>
  <si>
    <t>Profit from operation</t>
  </si>
  <si>
    <t>Administration cost &amp; General cost</t>
  </si>
  <si>
    <t xml:space="preserve">Salary                                  </t>
  </si>
  <si>
    <t xml:space="preserve">Allowance                               </t>
  </si>
  <si>
    <t xml:space="preserve">Bonus/Incentive/BKK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</si>
  <si>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</si>
  <si>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</si>
  <si>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</si>
  <si>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</si>
  <si>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</si>
  <si>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</si>
  <si>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</si>
  <si>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</si>
  <si>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</si>
  <si>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</si>
  <si>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</si>
  <si>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</si>
  <si>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</si>
  <si>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</si>
  <si>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</si>
  <si>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</si>
  <si>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</si>
  <si>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</si>
  <si>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</si>
  <si>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</si>
  <si>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</si>
  <si>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</si>
  <si>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</si>
  <si>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Miscellaneous Expenses                                                         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</si>
  <si>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</si>
  <si>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</si>
  <si>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</si>
  <si>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</si>
  <si>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</si>
  <si>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</si>
  <si>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</si>
  <si>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</si>
  <si>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</si>
  <si>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</si>
  <si>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</si>
  <si>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</si>
  <si>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</si>
  <si>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</si>
  <si>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</si>
  <si>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</si>
  <si>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</si>
  <si>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</si>
  <si>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</si>
  <si>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</si>
  <si>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</si>
  <si>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>Brochure Distribution Fee</t>
  </si>
  <si>
    <t xml:space="preserve">Dev. Ofpg Mobile Application      </t>
  </si>
  <si>
    <t xml:space="preserve">Tourism Media Campaign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</si>
  <si>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</si>
  <si>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</si>
  <si>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</si>
  <si>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</si>
  <si>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</si>
  <si>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</si>
  <si>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</si>
  <si>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</si>
  <si>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</si>
  <si>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</si>
  <si>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</si>
  <si>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China Campaigns</t>
  </si>
  <si>
    <t>Local Govt Fee - China Trade Shows</t>
  </si>
  <si>
    <t>Local Govt Fee - Pg Int. Food Festival</t>
  </si>
  <si>
    <t>Local Govt Fee - Penang Street Food Festival</t>
  </si>
  <si>
    <t>Local Govt Fee - Hot Air Balloon Fiesta</t>
  </si>
  <si>
    <t>Local Govt Fee - ITB Asia Singapore</t>
  </si>
  <si>
    <t>Local Govt Fee - Qatar Marketing Campaign</t>
  </si>
  <si>
    <t>Local Govt Fee - Pg Centre of Edu. Tourism</t>
  </si>
  <si>
    <t>Local Govt Fee - Pg Centre of Med. Tourism</t>
  </si>
  <si>
    <t>Total administration &amp; operating cost</t>
  </si>
  <si>
    <t>Profit before taxation</t>
  </si>
  <si>
    <t>State</t>
  </si>
  <si>
    <t xml:space="preserve">Levy </t>
  </si>
  <si>
    <t>For the year ending 31 Dec 2019</t>
  </si>
  <si>
    <t>Jan'19</t>
  </si>
  <si>
    <t>Feb'19</t>
  </si>
  <si>
    <t>Mar'19</t>
  </si>
  <si>
    <t>Apr'19</t>
  </si>
  <si>
    <t>May'19</t>
  </si>
  <si>
    <t>June'19</t>
  </si>
  <si>
    <t>Jul'19</t>
  </si>
  <si>
    <t>Aug'19</t>
  </si>
  <si>
    <t>Sep'19</t>
  </si>
  <si>
    <t>Oct'19</t>
  </si>
  <si>
    <t>Nov'19</t>
  </si>
  <si>
    <t>Dec'19</t>
  </si>
  <si>
    <t>2019</t>
  </si>
  <si>
    <t>Forecast 2019</t>
  </si>
  <si>
    <t>Budget 2019</t>
  </si>
  <si>
    <t>Local Govt Fee - China Roadshow</t>
  </si>
  <si>
    <t>Other Income</t>
  </si>
  <si>
    <t>Experience Penang 2020 (Roadshow)</t>
  </si>
  <si>
    <t>Local Govt Fee - In-flight Magazine (Qatar, Qantas, Wesmile &amp; Citilink</t>
  </si>
  <si>
    <t>Local Govt Fee - Asian Food &amp; Cultural Festival</t>
  </si>
  <si>
    <t xml:space="preserve">Local Govt Fee - Penang Esports </t>
  </si>
  <si>
    <r>
      <t xml:space="preserve">Tourism Master Plan </t>
    </r>
    <r>
      <rPr>
        <sz val="12"/>
        <color rgb="FFFF0000"/>
        <rFont val="Century Gothic"/>
        <family val="2"/>
      </rPr>
      <t>**</t>
    </r>
  </si>
  <si>
    <r>
      <t xml:space="preserve">Penang Asian Comic Museum (Lot Rental) </t>
    </r>
    <r>
      <rPr>
        <sz val="12"/>
        <color rgb="FFFF0000"/>
        <rFont val="Century Gothic"/>
        <family val="2"/>
      </rPr>
      <t>**</t>
    </r>
  </si>
  <si>
    <t xml:space="preserve">** Special Project </t>
  </si>
  <si>
    <t>Local Govt Fee - Pg Int Container Art Festival</t>
  </si>
  <si>
    <t>Dec</t>
  </si>
  <si>
    <t>Jan -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</si>
</sst>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b/>
      <u/>
      <sz val="12"/>
      <name val="Century Gothic"/>
      <family val="2"/>
    </font>
    <font>
      <u/>
      <sz val="12"/>
      <name val="Century Gothic"/>
      <family val="2"/>
    </font>
    <font>
      <i/>
      <sz val="12"/>
      <name val="Century Gothic"/>
      <family val="2"/>
    </font>
    <font>
      <b/>
      <i/>
      <sz val="12"/>
      <name val="Century Gothic"/>
      <family val="2"/>
    </font>
    <font>
      <sz val="12"/>
      <color theme="1" tint="0.34998626667073579"/>
      <name val="Century Gothic"/>
      <family val="2"/>
    </font>
    <font>
      <b/>
      <sz val="12"/>
      <color theme="1" tint="0.34998626667073579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z val="12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40" fontId="2" fillId="0" borderId="0" xfId="0" applyNumberFormat="1" applyFont="1" applyAlignment="1">
      <alignment horizontal="left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left"/>
    </xf>
    <xf numFmtId="43" fontId="3" fillId="0" borderId="0" xfId="1" applyFont="1"/>
    <xf numFmtId="40" fontId="3" fillId="0" borderId="0" xfId="0" applyNumberFormat="1" applyFont="1"/>
    <xf numFmtId="40" fontId="3" fillId="0" borderId="0" xfId="0" applyNumberFormat="1" applyFont="1" applyAlignment="1">
      <alignment horizontal="left"/>
    </xf>
    <xf numFmtId="43" fontId="3" fillId="0" borderId="0" xfId="1" applyFont="1" applyAlignment="1">
      <alignment horizontal="left"/>
    </xf>
    <xf numFmtId="43" fontId="2" fillId="0" borderId="0" xfId="1" applyFont="1" applyAlignment="1">
      <alignment horizontal="center" vertical="center"/>
    </xf>
    <xf numFmtId="40" fontId="2" fillId="0" borderId="0" xfId="0" applyNumberFormat="1" applyFont="1"/>
    <xf numFmtId="43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43" fontId="2" fillId="0" borderId="0" xfId="1" quotePrefix="1" applyFont="1" applyAlignment="1">
      <alignment horizontal="right"/>
    </xf>
    <xf numFmtId="43" fontId="2" fillId="0" borderId="0" xfId="1" quotePrefix="1" applyFont="1" applyAlignment="1">
      <alignment horizontal="center"/>
    </xf>
    <xf numFmtId="40" fontId="2" fillId="0" borderId="0" xfId="0" applyNumberFormat="1" applyFont="1" applyAlignment="1">
      <alignment horizontal="center"/>
    </xf>
    <xf numFmtId="40" fontId="4" fillId="0" borderId="0" xfId="0" applyNumberFormat="1" applyFont="1" applyAlignment="1">
      <alignment horizontal="left"/>
    </xf>
    <xf numFmtId="40" fontId="5" fillId="0" borderId="0" xfId="0" applyNumberFormat="1" applyFont="1" applyAlignment="1">
      <alignment horizontal="left"/>
    </xf>
    <xf numFmtId="43" fontId="5" fillId="0" borderId="0" xfId="1" applyFont="1" applyAlignment="1">
      <alignment horizontal="left"/>
    </xf>
    <xf numFmtId="43" fontId="2" fillId="0" borderId="0" xfId="1" applyFont="1"/>
    <xf numFmtId="164" fontId="3" fillId="0" borderId="0" xfId="1" applyNumberFormat="1" applyFont="1" applyAlignment="1">
      <alignment horizontal="center"/>
    </xf>
    <xf numFmtId="164" fontId="2" fillId="0" borderId="0" xfId="1" applyNumberFormat="1" applyFont="1"/>
    <xf numFmtId="164" fontId="3" fillId="0" borderId="0" xfId="1" applyNumberFormat="1" applyFont="1"/>
    <xf numFmtId="164" fontId="3" fillId="0" borderId="2" xfId="1" applyNumberFormat="1" applyFont="1" applyBorder="1" applyAlignment="1">
      <alignment horizontal="left"/>
    </xf>
    <xf numFmtId="164" fontId="3" fillId="0" borderId="2" xfId="1" applyNumberFormat="1" applyFont="1" applyBorder="1" applyAlignment="1">
      <alignment horizontal="center"/>
    </xf>
    <xf numFmtId="164" fontId="2" fillId="0" borderId="2" xfId="1" applyNumberFormat="1" applyFont="1" applyBorder="1"/>
    <xf numFmtId="164" fontId="3" fillId="0" borderId="2" xfId="1" applyNumberFormat="1" applyFont="1" applyBorder="1"/>
    <xf numFmtId="164" fontId="3" fillId="0" borderId="0" xfId="1" applyNumberFormat="1" applyFont="1" applyAlignment="1">
      <alignment horizontal="left"/>
    </xf>
    <xf numFmtId="9" fontId="3" fillId="0" borderId="0" xfId="2" applyFont="1" applyAlignment="1">
      <alignment horizontal="left"/>
    </xf>
    <xf numFmtId="164" fontId="3" fillId="0" borderId="0" xfId="2" applyNumberFormat="1" applyFont="1" applyAlignment="1">
      <alignment horizontal="left"/>
    </xf>
    <xf numFmtId="9" fontId="2" fillId="0" borderId="0" xfId="2" applyFont="1" applyAlignment="1">
      <alignment horizontal="left"/>
    </xf>
    <xf numFmtId="164" fontId="5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164" fontId="3" fillId="0" borderId="1" xfId="1" applyNumberFormat="1" applyFont="1" applyBorder="1"/>
    <xf numFmtId="40" fontId="3" fillId="0" borderId="0" xfId="0" quotePrefix="1" applyNumberFormat="1" applyFont="1" applyAlignment="1">
      <alignment horizontal="left"/>
    </xf>
    <xf numFmtId="164" fontId="3" fillId="0" borderId="1" xfId="1" quotePrefix="1" applyNumberFormat="1" applyFont="1" applyBorder="1" applyAlignment="1">
      <alignment horizontal="left"/>
    </xf>
    <xf numFmtId="164" fontId="3" fillId="0" borderId="3" xfId="1" applyNumberFormat="1" applyFont="1" applyBorder="1" applyAlignment="1">
      <alignment horizontal="left"/>
    </xf>
    <xf numFmtId="164" fontId="3" fillId="0" borderId="3" xfId="1" applyNumberFormat="1" applyFont="1" applyBorder="1"/>
    <xf numFmtId="164" fontId="3" fillId="0" borderId="3" xfId="1" applyNumberFormat="1" applyFont="1" applyBorder="1" applyAlignment="1">
      <alignment horizontal="center"/>
    </xf>
    <xf numFmtId="164" fontId="2" fillId="0" borderId="3" xfId="1" applyNumberFormat="1" applyFont="1" applyBorder="1"/>
    <xf numFmtId="164" fontId="2" fillId="0" borderId="0" xfId="1" applyNumberFormat="1" applyFont="1" applyAlignment="1">
      <alignment horizontal="left"/>
    </xf>
    <xf numFmtId="164" fontId="3" fillId="0" borderId="0" xfId="1" quotePrefix="1" applyNumberFormat="1" applyFont="1" applyAlignment="1">
      <alignment horizontal="left"/>
    </xf>
    <xf numFmtId="164" fontId="3" fillId="0" borderId="1" xfId="1" applyNumberFormat="1" applyFont="1" applyBorder="1" applyAlignment="1">
      <alignment horizontal="left"/>
    </xf>
    <xf numFmtId="164" fontId="3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left"/>
    </xf>
    <xf numFmtId="40" fontId="7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40" fontId="3" fillId="3" borderId="0" xfId="0" applyNumberFormat="1" applyFont="1" applyFill="1" applyAlignment="1">
      <alignment horizontal="left"/>
    </xf>
    <xf numFmtId="40" fontId="7" fillId="3" borderId="0" xfId="0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3" fillId="3" borderId="0" xfId="1" applyNumberFormat="1" applyFont="1" applyFill="1"/>
    <xf numFmtId="40" fontId="3" fillId="3" borderId="0" xfId="0" applyNumberFormat="1" applyFont="1" applyFill="1"/>
    <xf numFmtId="164" fontId="3" fillId="0" borderId="4" xfId="1" applyNumberFormat="1" applyFont="1" applyBorder="1" applyAlignment="1">
      <alignment horizontal="left"/>
    </xf>
    <xf numFmtId="164" fontId="8" fillId="0" borderId="4" xfId="1" applyNumberFormat="1" applyFont="1" applyBorder="1" applyAlignment="1">
      <alignment horizontal="left"/>
    </xf>
    <xf numFmtId="0" fontId="3" fillId="0" borderId="0" xfId="0" applyFont="1"/>
    <xf numFmtId="38" fontId="3" fillId="0" borderId="0" xfId="0" applyNumberFormat="1" applyFont="1" applyAlignment="1">
      <alignment horizontal="fill"/>
    </xf>
    <xf numFmtId="43" fontId="3" fillId="0" borderId="0" xfId="1" applyFont="1" applyAlignment="1">
      <alignment horizontal="fill"/>
    </xf>
    <xf numFmtId="165" fontId="2" fillId="0" borderId="0" xfId="1" applyNumberFormat="1" applyFont="1" applyAlignment="1">
      <alignment horizontal="center"/>
    </xf>
    <xf numFmtId="43" fontId="9" fillId="0" borderId="0" xfId="1" applyFont="1" applyAlignment="1">
      <alignment horizontal="center"/>
    </xf>
    <xf numFmtId="164" fontId="3" fillId="0" borderId="0" xfId="1" applyNumberFormat="1" applyFont="1" applyAlignment="1">
      <alignment horizontal="fill"/>
    </xf>
    <xf numFmtId="164" fontId="2" fillId="0" borderId="0" xfId="1" applyNumberFormat="1" applyFont="1" applyAlignment="1"/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NumberFormat="1" applyFont="1" applyAlignment="1">
      <alignment horizontal="center"/>
    </xf>
    <xf numFmtId="164" fontId="2" fillId="0" borderId="4" xfId="1" applyNumberFormat="1" applyFont="1" applyBorder="1"/>
    <xf numFmtId="164" fontId="3" fillId="0" borderId="4" xfId="1" applyNumberFormat="1" applyFont="1" applyBorder="1"/>
    <xf numFmtId="164" fontId="3" fillId="0" borderId="0" xfId="1" applyNumberFormat="1" applyFont="1" applyFill="1" applyAlignment="1">
      <alignment horizontal="left"/>
    </xf>
    <xf numFmtId="164" fontId="2" fillId="0" borderId="0" xfId="1" applyNumberFormat="1" applyFont="1" applyAlignment="1">
      <alignment horizontal="center"/>
    </xf>
    <xf numFmtId="43" fontId="3" fillId="0" borderId="4" xfId="1" applyNumberFormat="1" applyFont="1" applyBorder="1" applyAlignment="1">
      <alignment horizontal="left"/>
    </xf>
    <xf numFmtId="43" fontId="2" fillId="0" borderId="0" xfId="1" applyNumberFormat="1" applyFont="1" applyAlignment="1">
      <alignment horizontal="right"/>
    </xf>
    <xf numFmtId="43" fontId="5" fillId="0" borderId="0" xfId="1" applyNumberFormat="1" applyFont="1" applyAlignment="1">
      <alignment horizontal="left"/>
    </xf>
    <xf numFmtId="43" fontId="3" fillId="0" borderId="0" xfId="1" applyNumberFormat="1" applyFont="1" applyAlignment="1">
      <alignment horizontal="left"/>
    </xf>
    <xf numFmtId="43" fontId="5" fillId="0" borderId="1" xfId="1" applyNumberFormat="1" applyFont="1" applyBorder="1" applyAlignment="1">
      <alignment horizontal="left"/>
    </xf>
    <xf numFmtId="43" fontId="3" fillId="0" borderId="1" xfId="1" applyNumberFormat="1" applyFont="1" applyBorder="1" applyAlignment="1">
      <alignment horizontal="left"/>
    </xf>
    <xf numFmtId="43" fontId="3" fillId="0" borderId="0" xfId="1" applyNumberFormat="1" applyFont="1"/>
    <xf numFmtId="43" fontId="3" fillId="3" borderId="0" xfId="1" applyNumberFormat="1" applyFont="1" applyFill="1" applyAlignment="1">
      <alignment horizontal="left"/>
    </xf>
    <xf numFmtId="43" fontId="3" fillId="0" borderId="3" xfId="1" applyNumberFormat="1" applyFont="1" applyBorder="1"/>
    <xf numFmtId="43" fontId="3" fillId="0" borderId="0" xfId="1" applyNumberFormat="1" applyFont="1" applyAlignment="1">
      <alignment horizontal="fill"/>
    </xf>
    <xf numFmtId="43" fontId="3" fillId="0" borderId="0" xfId="1" applyNumberFormat="1" applyFont="1" applyBorder="1" applyAlignment="1">
      <alignment horizontal="center"/>
    </xf>
    <xf numFmtId="43" fontId="3" fillId="0" borderId="0" xfId="1" applyNumberFormat="1" applyFont="1" applyBorder="1" applyAlignment="1">
      <alignment horizontal="left"/>
    </xf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43" fontId="2" fillId="0" borderId="0" xfId="1" applyFont="1" applyAlignment="1">
      <alignment horizontal="center"/>
    </xf>
    <xf numFmtId="43" fontId="3" fillId="3" borderId="0" xfId="1" applyFont="1" applyFill="1" applyAlignment="1">
      <alignment horizontal="left"/>
    </xf>
    <xf numFmtId="40" fontId="3" fillId="0" borderId="0" xfId="0" applyNumberFormat="1" applyFont="1" applyFill="1" applyAlignment="1">
      <alignment horizontal="left"/>
    </xf>
    <xf numFmtId="40" fontId="7" fillId="0" borderId="0" xfId="0" applyNumberFormat="1" applyFont="1" applyFill="1" applyAlignment="1">
      <alignment horizontal="left"/>
    </xf>
    <xf numFmtId="43" fontId="3" fillId="0" borderId="0" xfId="1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/>
    <xf numFmtId="40" fontId="3" fillId="0" borderId="0" xfId="0" applyNumberFormat="1" applyFont="1" applyFill="1"/>
    <xf numFmtId="43" fontId="3" fillId="0" borderId="0" xfId="1" applyFont="1" applyFill="1"/>
    <xf numFmtId="164" fontId="3" fillId="0" borderId="4" xfId="1" applyNumberFormat="1" applyFont="1" applyFill="1" applyBorder="1"/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quotePrefix="1" applyNumberFormat="1" applyFont="1" applyBorder="1" applyAlignment="1">
      <alignment horizontal="left"/>
    </xf>
    <xf numFmtId="0" fontId="2" fillId="2" borderId="0" xfId="1" applyNumberFormat="1" applyFont="1" applyFill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Fill="1"/>
    <xf numFmtId="0" fontId="3" fillId="0" borderId="0" xfId="1" applyNumberFormat="1" applyFont="1"/>
    <xf numFmtId="0" fontId="2" fillId="2" borderId="0" xfId="1" applyNumberFormat="1" applyFont="1" applyFill="1" applyAlignment="1"/>
    <xf numFmtId="0" fontId="2" fillId="2" borderId="0" xfId="1" applyNumberFormat="1" applyFont="1" applyFill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0F2F90-5F1B-42AB-8E2D-23578B5744FC}"/>
            </a:ext>
          </a:extLst>
        </xdr:cNvPr>
        <xdr:cNvGrpSpPr>
          <a:grpSpLocks noChangeAspect="1"/>
        </xdr:cNvGrpSpPr>
      </xdr:nvGrpSpPr>
      <xdr:grpSpPr bwMode="auto">
        <a:xfrm>
          <a:off x="24540882" y="0"/>
          <a:ext cx="0" cy="0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31A62B76-802D-49AE-BCFE-253A789EB75B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D66B663-4C61-42BC-9E68-FC8C2CEAAA56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772449BA-7F37-4D33-A7AC-A26F0BA18CC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F7850BD-98E6-47A2-A0FD-EF5EF3215EE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C3A637A-8C14-49CA-BAEC-604663E5D2F4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212C90A8-A31F-48F8-9DCB-B210D3B109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873A0488-376E-4DD2-B25E-4934B5A86DE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7FD586A9-756C-48FD-98C5-281D5976504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2362B170-C425-4204-8CD7-BDB65A59A9E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D46E7CDA-0C5B-4406-BD4C-D2201BFC5636}"/>
            </a:ext>
          </a:extLst>
        </xdr:cNvPr>
        <xdr:cNvGrpSpPr>
          <a:grpSpLocks noChangeAspect="1"/>
        </xdr:cNvGrpSpPr>
      </xdr:nvGrpSpPr>
      <xdr:grpSpPr bwMode="auto">
        <a:xfrm>
          <a:off x="24540882" y="0"/>
          <a:ext cx="0" cy="0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F65013E6-F38B-461F-A6BE-CA3C1DD0724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1148D1E-4985-4993-8E21-C7189B329D29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F196E35A-79EB-42E4-91E9-1A2A9F801C4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B21CA5E-B575-4B65-849A-78CB5173BB2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1CC85D4-28F7-4577-BA88-33C3BEE25C3A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70F2B377-0960-428F-B63B-7068028480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749226B3-760D-4FCD-9FEA-5D1D3133A3F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8B69C849-5849-42E9-867C-5A5ED4626E6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A3BDF7CB-A9BF-479C-B4C9-B3F05432CA8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A9FB-CBD4-4F28-ABEF-2CDF58C59AD6}">
  <sheetPr>
    <tabColor rgb="FFFFC000"/>
    <outlinePr showOutlineSymbols="0"/>
    <pageSetUpPr fitToPage="1"/>
  </sheetPr>
  <dimension ref="A1:U123"/>
  <sheetViews>
    <sheetView tabSelected="1" showOutlineSymbols="0" zoomScale="85" zoomScaleNormal="85" workbookViewId="0">
      <pane xSplit="3" ySplit="10" topLeftCell="K92" activePane="bottomRight" state="frozen"/>
      <selection activeCell="A7" sqref="A7"/>
      <selection pane="topRight" activeCell="D7" sqref="D7"/>
      <selection pane="bottomLeft" activeCell="A11" sqref="A11"/>
      <selection pane="bottomRight" activeCell="O21" sqref="O21"/>
    </sheetView>
  </sheetViews>
  <sheetFormatPr defaultColWidth="11" defaultRowHeight="19.899999999999999" customHeight="1" outlineLevelCol="1" x14ac:dyDescent="0.3"/>
  <cols>
    <col min="1" max="1" width="41.42578125" style="6" customWidth="1"/>
    <col min="2" max="2" width="12.28515625" style="6" customWidth="1"/>
    <col min="3" max="3" width="20" style="69" customWidth="1"/>
    <col min="4" max="5" width="20" style="3" customWidth="1"/>
    <col min="6" max="8" width="20" style="2" customWidth="1"/>
    <col min="9" max="9" width="20" style="73" customWidth="1"/>
    <col min="10" max="10" width="18.42578125" style="73" customWidth="1" outlineLevel="1"/>
    <col min="11" max="11" width="20" style="2" customWidth="1" outlineLevel="1"/>
    <col min="12" max="12" width="17.42578125" style="2" customWidth="1" outlineLevel="1"/>
    <col min="13" max="13" width="20" style="99" customWidth="1" outlineLevel="1"/>
    <col min="14" max="14" width="20.28515625" style="101" customWidth="1" outlineLevel="1"/>
    <col min="15" max="15" width="20.28515625" style="104" customWidth="1" outlineLevel="1"/>
    <col min="16" max="16" width="21.28515625" style="2" hidden="1" customWidth="1"/>
    <col min="17" max="17" width="18.140625" style="19" hidden="1" customWidth="1"/>
    <col min="18" max="18" width="18.140625" style="5" hidden="1" customWidth="1"/>
    <col min="19" max="19" width="18.42578125" style="5" hidden="1" customWidth="1"/>
    <col min="20" max="20" width="11.42578125" style="96" customWidth="1"/>
    <col min="21" max="21" width="17.85546875" style="5" customWidth="1"/>
    <col min="22" max="22" width="11" style="6" customWidth="1"/>
    <col min="23" max="23" width="16.28515625" style="6" bestFit="1" customWidth="1"/>
    <col min="24" max="254" width="11" style="6"/>
    <col min="255" max="255" width="52.140625" style="6" customWidth="1"/>
    <col min="256" max="256" width="1" style="6" customWidth="1"/>
    <col min="257" max="259" width="17.85546875" style="6" customWidth="1"/>
    <col min="260" max="260" width="11" style="6" customWidth="1"/>
    <col min="261" max="261" width="1" style="6" customWidth="1"/>
    <col min="262" max="510" width="11" style="6"/>
    <col min="511" max="511" width="52.140625" style="6" customWidth="1"/>
    <col min="512" max="512" width="1" style="6" customWidth="1"/>
    <col min="513" max="515" width="17.85546875" style="6" customWidth="1"/>
    <col min="516" max="516" width="11" style="6" customWidth="1"/>
    <col min="517" max="517" width="1" style="6" customWidth="1"/>
    <col min="518" max="766" width="11" style="6"/>
    <col min="767" max="767" width="52.140625" style="6" customWidth="1"/>
    <col min="768" max="768" width="1" style="6" customWidth="1"/>
    <col min="769" max="771" width="17.85546875" style="6" customWidth="1"/>
    <col min="772" max="772" width="11" style="6" customWidth="1"/>
    <col min="773" max="773" width="1" style="6" customWidth="1"/>
    <col min="774" max="1022" width="11" style="6"/>
    <col min="1023" max="1023" width="52.140625" style="6" customWidth="1"/>
    <col min="1024" max="1024" width="1" style="6" customWidth="1"/>
    <col min="1025" max="1027" width="17.85546875" style="6" customWidth="1"/>
    <col min="1028" max="1028" width="11" style="6" customWidth="1"/>
    <col min="1029" max="1029" width="1" style="6" customWidth="1"/>
    <col min="1030" max="1278" width="11" style="6"/>
    <col min="1279" max="1279" width="52.140625" style="6" customWidth="1"/>
    <col min="1280" max="1280" width="1" style="6" customWidth="1"/>
    <col min="1281" max="1283" width="17.85546875" style="6" customWidth="1"/>
    <col min="1284" max="1284" width="11" style="6" customWidth="1"/>
    <col min="1285" max="1285" width="1" style="6" customWidth="1"/>
    <col min="1286" max="1534" width="11" style="6"/>
    <col min="1535" max="1535" width="52.140625" style="6" customWidth="1"/>
    <col min="1536" max="1536" width="1" style="6" customWidth="1"/>
    <col min="1537" max="1539" width="17.85546875" style="6" customWidth="1"/>
    <col min="1540" max="1540" width="11" style="6" customWidth="1"/>
    <col min="1541" max="1541" width="1" style="6" customWidth="1"/>
    <col min="1542" max="1790" width="11" style="6"/>
    <col min="1791" max="1791" width="52.140625" style="6" customWidth="1"/>
    <col min="1792" max="1792" width="1" style="6" customWidth="1"/>
    <col min="1793" max="1795" width="17.85546875" style="6" customWidth="1"/>
    <col min="1796" max="1796" width="11" style="6" customWidth="1"/>
    <col min="1797" max="1797" width="1" style="6" customWidth="1"/>
    <col min="1798" max="2046" width="11" style="6"/>
    <col min="2047" max="2047" width="52.140625" style="6" customWidth="1"/>
    <col min="2048" max="2048" width="1" style="6" customWidth="1"/>
    <col min="2049" max="2051" width="17.85546875" style="6" customWidth="1"/>
    <col min="2052" max="2052" width="11" style="6" customWidth="1"/>
    <col min="2053" max="2053" width="1" style="6" customWidth="1"/>
    <col min="2054" max="2302" width="11" style="6"/>
    <col min="2303" max="2303" width="52.140625" style="6" customWidth="1"/>
    <col min="2304" max="2304" width="1" style="6" customWidth="1"/>
    <col min="2305" max="2307" width="17.85546875" style="6" customWidth="1"/>
    <col min="2308" max="2308" width="11" style="6" customWidth="1"/>
    <col min="2309" max="2309" width="1" style="6" customWidth="1"/>
    <col min="2310" max="2558" width="11" style="6"/>
    <col min="2559" max="2559" width="52.140625" style="6" customWidth="1"/>
    <col min="2560" max="2560" width="1" style="6" customWidth="1"/>
    <col min="2561" max="2563" width="17.85546875" style="6" customWidth="1"/>
    <col min="2564" max="2564" width="11" style="6" customWidth="1"/>
    <col min="2565" max="2565" width="1" style="6" customWidth="1"/>
    <col min="2566" max="2814" width="11" style="6"/>
    <col min="2815" max="2815" width="52.140625" style="6" customWidth="1"/>
    <col min="2816" max="2816" width="1" style="6" customWidth="1"/>
    <col min="2817" max="2819" width="17.85546875" style="6" customWidth="1"/>
    <col min="2820" max="2820" width="11" style="6" customWidth="1"/>
    <col min="2821" max="2821" width="1" style="6" customWidth="1"/>
    <col min="2822" max="3070" width="11" style="6"/>
    <col min="3071" max="3071" width="52.140625" style="6" customWidth="1"/>
    <col min="3072" max="3072" width="1" style="6" customWidth="1"/>
    <col min="3073" max="3075" width="17.85546875" style="6" customWidth="1"/>
    <col min="3076" max="3076" width="11" style="6" customWidth="1"/>
    <col min="3077" max="3077" width="1" style="6" customWidth="1"/>
    <col min="3078" max="3326" width="11" style="6"/>
    <col min="3327" max="3327" width="52.140625" style="6" customWidth="1"/>
    <col min="3328" max="3328" width="1" style="6" customWidth="1"/>
    <col min="3329" max="3331" width="17.85546875" style="6" customWidth="1"/>
    <col min="3332" max="3332" width="11" style="6" customWidth="1"/>
    <col min="3333" max="3333" width="1" style="6" customWidth="1"/>
    <col min="3334" max="3582" width="11" style="6"/>
    <col min="3583" max="3583" width="52.140625" style="6" customWidth="1"/>
    <col min="3584" max="3584" width="1" style="6" customWidth="1"/>
    <col min="3585" max="3587" width="17.85546875" style="6" customWidth="1"/>
    <col min="3588" max="3588" width="11" style="6" customWidth="1"/>
    <col min="3589" max="3589" width="1" style="6" customWidth="1"/>
    <col min="3590" max="3838" width="11" style="6"/>
    <col min="3839" max="3839" width="52.140625" style="6" customWidth="1"/>
    <col min="3840" max="3840" width="1" style="6" customWidth="1"/>
    <col min="3841" max="3843" width="17.85546875" style="6" customWidth="1"/>
    <col min="3844" max="3844" width="11" style="6" customWidth="1"/>
    <col min="3845" max="3845" width="1" style="6" customWidth="1"/>
    <col min="3846" max="4094" width="11" style="6"/>
    <col min="4095" max="4095" width="52.140625" style="6" customWidth="1"/>
    <col min="4096" max="4096" width="1" style="6" customWidth="1"/>
    <col min="4097" max="4099" width="17.85546875" style="6" customWidth="1"/>
    <col min="4100" max="4100" width="11" style="6" customWidth="1"/>
    <col min="4101" max="4101" width="1" style="6" customWidth="1"/>
    <col min="4102" max="4350" width="11" style="6"/>
    <col min="4351" max="4351" width="52.140625" style="6" customWidth="1"/>
    <col min="4352" max="4352" width="1" style="6" customWidth="1"/>
    <col min="4353" max="4355" width="17.85546875" style="6" customWidth="1"/>
    <col min="4356" max="4356" width="11" style="6" customWidth="1"/>
    <col min="4357" max="4357" width="1" style="6" customWidth="1"/>
    <col min="4358" max="4606" width="11" style="6"/>
    <col min="4607" max="4607" width="52.140625" style="6" customWidth="1"/>
    <col min="4608" max="4608" width="1" style="6" customWidth="1"/>
    <col min="4609" max="4611" width="17.85546875" style="6" customWidth="1"/>
    <col min="4612" max="4612" width="11" style="6" customWidth="1"/>
    <col min="4613" max="4613" width="1" style="6" customWidth="1"/>
    <col min="4614" max="4862" width="11" style="6"/>
    <col min="4863" max="4863" width="52.140625" style="6" customWidth="1"/>
    <col min="4864" max="4864" width="1" style="6" customWidth="1"/>
    <col min="4865" max="4867" width="17.85546875" style="6" customWidth="1"/>
    <col min="4868" max="4868" width="11" style="6" customWidth="1"/>
    <col min="4869" max="4869" width="1" style="6" customWidth="1"/>
    <col min="4870" max="5118" width="11" style="6"/>
    <col min="5119" max="5119" width="52.140625" style="6" customWidth="1"/>
    <col min="5120" max="5120" width="1" style="6" customWidth="1"/>
    <col min="5121" max="5123" width="17.85546875" style="6" customWidth="1"/>
    <col min="5124" max="5124" width="11" style="6" customWidth="1"/>
    <col min="5125" max="5125" width="1" style="6" customWidth="1"/>
    <col min="5126" max="5374" width="11" style="6"/>
    <col min="5375" max="5375" width="52.140625" style="6" customWidth="1"/>
    <col min="5376" max="5376" width="1" style="6" customWidth="1"/>
    <col min="5377" max="5379" width="17.85546875" style="6" customWidth="1"/>
    <col min="5380" max="5380" width="11" style="6" customWidth="1"/>
    <col min="5381" max="5381" width="1" style="6" customWidth="1"/>
    <col min="5382" max="5630" width="11" style="6"/>
    <col min="5631" max="5631" width="52.140625" style="6" customWidth="1"/>
    <col min="5632" max="5632" width="1" style="6" customWidth="1"/>
    <col min="5633" max="5635" width="17.85546875" style="6" customWidth="1"/>
    <col min="5636" max="5636" width="11" style="6" customWidth="1"/>
    <col min="5637" max="5637" width="1" style="6" customWidth="1"/>
    <col min="5638" max="5886" width="11" style="6"/>
    <col min="5887" max="5887" width="52.140625" style="6" customWidth="1"/>
    <col min="5888" max="5888" width="1" style="6" customWidth="1"/>
    <col min="5889" max="5891" width="17.85546875" style="6" customWidth="1"/>
    <col min="5892" max="5892" width="11" style="6" customWidth="1"/>
    <col min="5893" max="5893" width="1" style="6" customWidth="1"/>
    <col min="5894" max="6142" width="11" style="6"/>
    <col min="6143" max="6143" width="52.140625" style="6" customWidth="1"/>
    <col min="6144" max="6144" width="1" style="6" customWidth="1"/>
    <col min="6145" max="6147" width="17.85546875" style="6" customWidth="1"/>
    <col min="6148" max="6148" width="11" style="6" customWidth="1"/>
    <col min="6149" max="6149" width="1" style="6" customWidth="1"/>
    <col min="6150" max="6398" width="11" style="6"/>
    <col min="6399" max="6399" width="52.140625" style="6" customWidth="1"/>
    <col min="6400" max="6400" width="1" style="6" customWidth="1"/>
    <col min="6401" max="6403" width="17.85546875" style="6" customWidth="1"/>
    <col min="6404" max="6404" width="11" style="6" customWidth="1"/>
    <col min="6405" max="6405" width="1" style="6" customWidth="1"/>
    <col min="6406" max="6654" width="11" style="6"/>
    <col min="6655" max="6655" width="52.140625" style="6" customWidth="1"/>
    <col min="6656" max="6656" width="1" style="6" customWidth="1"/>
    <col min="6657" max="6659" width="17.85546875" style="6" customWidth="1"/>
    <col min="6660" max="6660" width="11" style="6" customWidth="1"/>
    <col min="6661" max="6661" width="1" style="6" customWidth="1"/>
    <col min="6662" max="6910" width="11" style="6"/>
    <col min="6911" max="6911" width="52.140625" style="6" customWidth="1"/>
    <col min="6912" max="6912" width="1" style="6" customWidth="1"/>
    <col min="6913" max="6915" width="17.85546875" style="6" customWidth="1"/>
    <col min="6916" max="6916" width="11" style="6" customWidth="1"/>
    <col min="6917" max="6917" width="1" style="6" customWidth="1"/>
    <col min="6918" max="7166" width="11" style="6"/>
    <col min="7167" max="7167" width="52.140625" style="6" customWidth="1"/>
    <col min="7168" max="7168" width="1" style="6" customWidth="1"/>
    <col min="7169" max="7171" width="17.85546875" style="6" customWidth="1"/>
    <col min="7172" max="7172" width="11" style="6" customWidth="1"/>
    <col min="7173" max="7173" width="1" style="6" customWidth="1"/>
    <col min="7174" max="7422" width="11" style="6"/>
    <col min="7423" max="7423" width="52.140625" style="6" customWidth="1"/>
    <col min="7424" max="7424" width="1" style="6" customWidth="1"/>
    <col min="7425" max="7427" width="17.85546875" style="6" customWidth="1"/>
    <col min="7428" max="7428" width="11" style="6" customWidth="1"/>
    <col min="7429" max="7429" width="1" style="6" customWidth="1"/>
    <col min="7430" max="7678" width="11" style="6"/>
    <col min="7679" max="7679" width="52.140625" style="6" customWidth="1"/>
    <col min="7680" max="7680" width="1" style="6" customWidth="1"/>
    <col min="7681" max="7683" width="17.85546875" style="6" customWidth="1"/>
    <col min="7684" max="7684" width="11" style="6" customWidth="1"/>
    <col min="7685" max="7685" width="1" style="6" customWidth="1"/>
    <col min="7686" max="7934" width="11" style="6"/>
    <col min="7935" max="7935" width="52.140625" style="6" customWidth="1"/>
    <col min="7936" max="7936" width="1" style="6" customWidth="1"/>
    <col min="7937" max="7939" width="17.85546875" style="6" customWidth="1"/>
    <col min="7940" max="7940" width="11" style="6" customWidth="1"/>
    <col min="7941" max="7941" width="1" style="6" customWidth="1"/>
    <col min="7942" max="8190" width="11" style="6"/>
    <col min="8191" max="8191" width="52.140625" style="6" customWidth="1"/>
    <col min="8192" max="8192" width="1" style="6" customWidth="1"/>
    <col min="8193" max="8195" width="17.85546875" style="6" customWidth="1"/>
    <col min="8196" max="8196" width="11" style="6" customWidth="1"/>
    <col min="8197" max="8197" width="1" style="6" customWidth="1"/>
    <col min="8198" max="8446" width="11" style="6"/>
    <col min="8447" max="8447" width="52.140625" style="6" customWidth="1"/>
    <col min="8448" max="8448" width="1" style="6" customWidth="1"/>
    <col min="8449" max="8451" width="17.85546875" style="6" customWidth="1"/>
    <col min="8452" max="8452" width="11" style="6" customWidth="1"/>
    <col min="8453" max="8453" width="1" style="6" customWidth="1"/>
    <col min="8454" max="8702" width="11" style="6"/>
    <col min="8703" max="8703" width="52.140625" style="6" customWidth="1"/>
    <col min="8704" max="8704" width="1" style="6" customWidth="1"/>
    <col min="8705" max="8707" width="17.85546875" style="6" customWidth="1"/>
    <col min="8708" max="8708" width="11" style="6" customWidth="1"/>
    <col min="8709" max="8709" width="1" style="6" customWidth="1"/>
    <col min="8710" max="8958" width="11" style="6"/>
    <col min="8959" max="8959" width="52.140625" style="6" customWidth="1"/>
    <col min="8960" max="8960" width="1" style="6" customWidth="1"/>
    <col min="8961" max="8963" width="17.85546875" style="6" customWidth="1"/>
    <col min="8964" max="8964" width="11" style="6" customWidth="1"/>
    <col min="8965" max="8965" width="1" style="6" customWidth="1"/>
    <col min="8966" max="9214" width="11" style="6"/>
    <col min="9215" max="9215" width="52.140625" style="6" customWidth="1"/>
    <col min="9216" max="9216" width="1" style="6" customWidth="1"/>
    <col min="9217" max="9219" width="17.85546875" style="6" customWidth="1"/>
    <col min="9220" max="9220" width="11" style="6" customWidth="1"/>
    <col min="9221" max="9221" width="1" style="6" customWidth="1"/>
    <col min="9222" max="9470" width="11" style="6"/>
    <col min="9471" max="9471" width="52.140625" style="6" customWidth="1"/>
    <col min="9472" max="9472" width="1" style="6" customWidth="1"/>
    <col min="9473" max="9475" width="17.85546875" style="6" customWidth="1"/>
    <col min="9476" max="9476" width="11" style="6" customWidth="1"/>
    <col min="9477" max="9477" width="1" style="6" customWidth="1"/>
    <col min="9478" max="9726" width="11" style="6"/>
    <col min="9727" max="9727" width="52.140625" style="6" customWidth="1"/>
    <col min="9728" max="9728" width="1" style="6" customWidth="1"/>
    <col min="9729" max="9731" width="17.85546875" style="6" customWidth="1"/>
    <col min="9732" max="9732" width="11" style="6" customWidth="1"/>
    <col min="9733" max="9733" width="1" style="6" customWidth="1"/>
    <col min="9734" max="9982" width="11" style="6"/>
    <col min="9983" max="9983" width="52.140625" style="6" customWidth="1"/>
    <col min="9984" max="9984" width="1" style="6" customWidth="1"/>
    <col min="9985" max="9987" width="17.85546875" style="6" customWidth="1"/>
    <col min="9988" max="9988" width="11" style="6" customWidth="1"/>
    <col min="9989" max="9989" width="1" style="6" customWidth="1"/>
    <col min="9990" max="10238" width="11" style="6"/>
    <col min="10239" max="10239" width="52.140625" style="6" customWidth="1"/>
    <col min="10240" max="10240" width="1" style="6" customWidth="1"/>
    <col min="10241" max="10243" width="17.85546875" style="6" customWidth="1"/>
    <col min="10244" max="10244" width="11" style="6" customWidth="1"/>
    <col min="10245" max="10245" width="1" style="6" customWidth="1"/>
    <col min="10246" max="10494" width="11" style="6"/>
    <col min="10495" max="10495" width="52.140625" style="6" customWidth="1"/>
    <col min="10496" max="10496" width="1" style="6" customWidth="1"/>
    <col min="10497" max="10499" width="17.85546875" style="6" customWidth="1"/>
    <col min="10500" max="10500" width="11" style="6" customWidth="1"/>
    <col min="10501" max="10501" width="1" style="6" customWidth="1"/>
    <col min="10502" max="10750" width="11" style="6"/>
    <col min="10751" max="10751" width="52.140625" style="6" customWidth="1"/>
    <col min="10752" max="10752" width="1" style="6" customWidth="1"/>
    <col min="10753" max="10755" width="17.85546875" style="6" customWidth="1"/>
    <col min="10756" max="10756" width="11" style="6" customWidth="1"/>
    <col min="10757" max="10757" width="1" style="6" customWidth="1"/>
    <col min="10758" max="11006" width="11" style="6"/>
    <col min="11007" max="11007" width="52.140625" style="6" customWidth="1"/>
    <col min="11008" max="11008" width="1" style="6" customWidth="1"/>
    <col min="11009" max="11011" width="17.85546875" style="6" customWidth="1"/>
    <col min="11012" max="11012" width="11" style="6" customWidth="1"/>
    <col min="11013" max="11013" width="1" style="6" customWidth="1"/>
    <col min="11014" max="11262" width="11" style="6"/>
    <col min="11263" max="11263" width="52.140625" style="6" customWidth="1"/>
    <col min="11264" max="11264" width="1" style="6" customWidth="1"/>
    <col min="11265" max="11267" width="17.85546875" style="6" customWidth="1"/>
    <col min="11268" max="11268" width="11" style="6" customWidth="1"/>
    <col min="11269" max="11269" width="1" style="6" customWidth="1"/>
    <col min="11270" max="11518" width="11" style="6"/>
    <col min="11519" max="11519" width="52.140625" style="6" customWidth="1"/>
    <col min="11520" max="11520" width="1" style="6" customWidth="1"/>
    <col min="11521" max="11523" width="17.85546875" style="6" customWidth="1"/>
    <col min="11524" max="11524" width="11" style="6" customWidth="1"/>
    <col min="11525" max="11525" width="1" style="6" customWidth="1"/>
    <col min="11526" max="11774" width="11" style="6"/>
    <col min="11775" max="11775" width="52.140625" style="6" customWidth="1"/>
    <col min="11776" max="11776" width="1" style="6" customWidth="1"/>
    <col min="11777" max="11779" width="17.85546875" style="6" customWidth="1"/>
    <col min="11780" max="11780" width="11" style="6" customWidth="1"/>
    <col min="11781" max="11781" width="1" style="6" customWidth="1"/>
    <col min="11782" max="12030" width="11" style="6"/>
    <col min="12031" max="12031" width="52.140625" style="6" customWidth="1"/>
    <col min="12032" max="12032" width="1" style="6" customWidth="1"/>
    <col min="12033" max="12035" width="17.85546875" style="6" customWidth="1"/>
    <col min="12036" max="12036" width="11" style="6" customWidth="1"/>
    <col min="12037" max="12037" width="1" style="6" customWidth="1"/>
    <col min="12038" max="12286" width="11" style="6"/>
    <col min="12287" max="12287" width="52.140625" style="6" customWidth="1"/>
    <col min="12288" max="12288" width="1" style="6" customWidth="1"/>
    <col min="12289" max="12291" width="17.85546875" style="6" customWidth="1"/>
    <col min="12292" max="12292" width="11" style="6" customWidth="1"/>
    <col min="12293" max="12293" width="1" style="6" customWidth="1"/>
    <col min="12294" max="12542" width="11" style="6"/>
    <col min="12543" max="12543" width="52.140625" style="6" customWidth="1"/>
    <col min="12544" max="12544" width="1" style="6" customWidth="1"/>
    <col min="12545" max="12547" width="17.85546875" style="6" customWidth="1"/>
    <col min="12548" max="12548" width="11" style="6" customWidth="1"/>
    <col min="12549" max="12549" width="1" style="6" customWidth="1"/>
    <col min="12550" max="12798" width="11" style="6"/>
    <col min="12799" max="12799" width="52.140625" style="6" customWidth="1"/>
    <col min="12800" max="12800" width="1" style="6" customWidth="1"/>
    <col min="12801" max="12803" width="17.85546875" style="6" customWidth="1"/>
    <col min="12804" max="12804" width="11" style="6" customWidth="1"/>
    <col min="12805" max="12805" width="1" style="6" customWidth="1"/>
    <col min="12806" max="13054" width="11" style="6"/>
    <col min="13055" max="13055" width="52.140625" style="6" customWidth="1"/>
    <col min="13056" max="13056" width="1" style="6" customWidth="1"/>
    <col min="13057" max="13059" width="17.85546875" style="6" customWidth="1"/>
    <col min="13060" max="13060" width="11" style="6" customWidth="1"/>
    <col min="13061" max="13061" width="1" style="6" customWidth="1"/>
    <col min="13062" max="13310" width="11" style="6"/>
    <col min="13311" max="13311" width="52.140625" style="6" customWidth="1"/>
    <col min="13312" max="13312" width="1" style="6" customWidth="1"/>
    <col min="13313" max="13315" width="17.85546875" style="6" customWidth="1"/>
    <col min="13316" max="13316" width="11" style="6" customWidth="1"/>
    <col min="13317" max="13317" width="1" style="6" customWidth="1"/>
    <col min="13318" max="13566" width="11" style="6"/>
    <col min="13567" max="13567" width="52.140625" style="6" customWidth="1"/>
    <col min="13568" max="13568" width="1" style="6" customWidth="1"/>
    <col min="13569" max="13571" width="17.85546875" style="6" customWidth="1"/>
    <col min="13572" max="13572" width="11" style="6" customWidth="1"/>
    <col min="13573" max="13573" width="1" style="6" customWidth="1"/>
    <col min="13574" max="13822" width="11" style="6"/>
    <col min="13823" max="13823" width="52.140625" style="6" customWidth="1"/>
    <col min="13824" max="13824" width="1" style="6" customWidth="1"/>
    <col min="13825" max="13827" width="17.85546875" style="6" customWidth="1"/>
    <col min="13828" max="13828" width="11" style="6" customWidth="1"/>
    <col min="13829" max="13829" width="1" style="6" customWidth="1"/>
    <col min="13830" max="14078" width="11" style="6"/>
    <col min="14079" max="14079" width="52.140625" style="6" customWidth="1"/>
    <col min="14080" max="14080" width="1" style="6" customWidth="1"/>
    <col min="14081" max="14083" width="17.85546875" style="6" customWidth="1"/>
    <col min="14084" max="14084" width="11" style="6" customWidth="1"/>
    <col min="14085" max="14085" width="1" style="6" customWidth="1"/>
    <col min="14086" max="14334" width="11" style="6"/>
    <col min="14335" max="14335" width="52.140625" style="6" customWidth="1"/>
    <col min="14336" max="14336" width="1" style="6" customWidth="1"/>
    <col min="14337" max="14339" width="17.85546875" style="6" customWidth="1"/>
    <col min="14340" max="14340" width="11" style="6" customWidth="1"/>
    <col min="14341" max="14341" width="1" style="6" customWidth="1"/>
    <col min="14342" max="14590" width="11" style="6"/>
    <col min="14591" max="14591" width="52.140625" style="6" customWidth="1"/>
    <col min="14592" max="14592" width="1" style="6" customWidth="1"/>
    <col min="14593" max="14595" width="17.85546875" style="6" customWidth="1"/>
    <col min="14596" max="14596" width="11" style="6" customWidth="1"/>
    <col min="14597" max="14597" width="1" style="6" customWidth="1"/>
    <col min="14598" max="14846" width="11" style="6"/>
    <col min="14847" max="14847" width="52.140625" style="6" customWidth="1"/>
    <col min="14848" max="14848" width="1" style="6" customWidth="1"/>
    <col min="14849" max="14851" width="17.85546875" style="6" customWidth="1"/>
    <col min="14852" max="14852" width="11" style="6" customWidth="1"/>
    <col min="14853" max="14853" width="1" style="6" customWidth="1"/>
    <col min="14854" max="15102" width="11" style="6"/>
    <col min="15103" max="15103" width="52.140625" style="6" customWidth="1"/>
    <col min="15104" max="15104" width="1" style="6" customWidth="1"/>
    <col min="15105" max="15107" width="17.85546875" style="6" customWidth="1"/>
    <col min="15108" max="15108" width="11" style="6" customWidth="1"/>
    <col min="15109" max="15109" width="1" style="6" customWidth="1"/>
    <col min="15110" max="15358" width="11" style="6"/>
    <col min="15359" max="15359" width="52.140625" style="6" customWidth="1"/>
    <col min="15360" max="15360" width="1" style="6" customWidth="1"/>
    <col min="15361" max="15363" width="17.85546875" style="6" customWidth="1"/>
    <col min="15364" max="15364" width="11" style="6" customWidth="1"/>
    <col min="15365" max="15365" width="1" style="6" customWidth="1"/>
    <col min="15366" max="15614" width="11" style="6"/>
    <col min="15615" max="15615" width="52.140625" style="6" customWidth="1"/>
    <col min="15616" max="15616" width="1" style="6" customWidth="1"/>
    <col min="15617" max="15619" width="17.85546875" style="6" customWidth="1"/>
    <col min="15620" max="15620" width="11" style="6" customWidth="1"/>
    <col min="15621" max="15621" width="1" style="6" customWidth="1"/>
    <col min="15622" max="15870" width="11" style="6"/>
    <col min="15871" max="15871" width="52.140625" style="6" customWidth="1"/>
    <col min="15872" max="15872" width="1" style="6" customWidth="1"/>
    <col min="15873" max="15875" width="17.85546875" style="6" customWidth="1"/>
    <col min="15876" max="15876" width="11" style="6" customWidth="1"/>
    <col min="15877" max="15877" width="1" style="6" customWidth="1"/>
    <col min="15878" max="16126" width="11" style="6"/>
    <col min="16127" max="16127" width="52.140625" style="6" customWidth="1"/>
    <col min="16128" max="16128" width="1" style="6" customWidth="1"/>
    <col min="16129" max="16131" width="17.85546875" style="6" customWidth="1"/>
    <col min="16132" max="16132" width="11" style="6" customWidth="1"/>
    <col min="16133" max="16133" width="1" style="6" customWidth="1"/>
    <col min="16134" max="16384" width="11" style="6"/>
  </cols>
  <sheetData>
    <row r="1" spans="1:21" ht="19.899999999999999" customHeight="1" x14ac:dyDescent="0.3">
      <c r="A1" s="1" t="s">
        <v>0</v>
      </c>
      <c r="B1" s="1"/>
      <c r="D1" s="66"/>
      <c r="Q1" s="4"/>
      <c r="R1" s="4"/>
    </row>
    <row r="2" spans="1:21" ht="19.899999999999999" customHeight="1" x14ac:dyDescent="0.3">
      <c r="A2" s="1" t="s">
        <v>1</v>
      </c>
      <c r="B2" s="1"/>
      <c r="D2" s="66"/>
      <c r="Q2" s="4"/>
      <c r="R2" s="4"/>
    </row>
    <row r="3" spans="1:21" ht="19.899999999999999" customHeight="1" x14ac:dyDescent="0.3">
      <c r="A3" s="1" t="s">
        <v>100</v>
      </c>
      <c r="B3" s="7"/>
      <c r="D3" s="66"/>
      <c r="Q3" s="4"/>
      <c r="R3" s="4"/>
    </row>
    <row r="4" spans="1:21" ht="19.899999999999999" customHeight="1" x14ac:dyDescent="0.3">
      <c r="A4" s="7"/>
      <c r="B4" s="7"/>
      <c r="D4" s="66"/>
      <c r="Q4" s="4"/>
      <c r="R4" s="4"/>
    </row>
    <row r="5" spans="1:21" s="107" customFormat="1" ht="19.899999999999999" customHeight="1" x14ac:dyDescent="0.3">
      <c r="C5" s="106">
        <v>1</v>
      </c>
      <c r="D5" s="110"/>
      <c r="E5" s="111">
        <v>2</v>
      </c>
      <c r="F5" s="111"/>
      <c r="G5" s="111"/>
      <c r="H5" s="111"/>
      <c r="I5" s="111"/>
      <c r="J5" s="111"/>
      <c r="K5" s="111"/>
      <c r="L5" s="111"/>
      <c r="M5" s="111"/>
      <c r="N5" s="111"/>
      <c r="O5" s="106"/>
      <c r="P5" s="106" t="s">
        <v>2</v>
      </c>
      <c r="Q5" s="106" t="s">
        <v>3</v>
      </c>
      <c r="R5" s="106">
        <v>5</v>
      </c>
      <c r="S5" s="106" t="s">
        <v>4</v>
      </c>
      <c r="T5" s="108"/>
      <c r="U5" s="109"/>
    </row>
    <row r="6" spans="1:21" ht="19.899999999999999" customHeight="1" x14ac:dyDescent="0.3">
      <c r="D6" s="66"/>
      <c r="Q6" s="2"/>
      <c r="R6" s="8"/>
      <c r="S6" s="2" t="s">
        <v>114</v>
      </c>
    </row>
    <row r="7" spans="1:21" ht="19.899999999999999" customHeight="1" x14ac:dyDescent="0.3">
      <c r="A7" s="1"/>
      <c r="B7" s="1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03"/>
      <c r="P7" s="112"/>
      <c r="Q7" s="112"/>
      <c r="R7" s="2"/>
      <c r="S7" s="9"/>
    </row>
    <row r="8" spans="1:21" ht="19.899999999999999" customHeight="1" x14ac:dyDescent="0.3">
      <c r="A8" s="10"/>
      <c r="B8" s="10"/>
      <c r="C8" s="69" t="s">
        <v>127</v>
      </c>
      <c r="D8" s="12" t="s">
        <v>101</v>
      </c>
      <c r="E8" s="12" t="s">
        <v>102</v>
      </c>
      <c r="F8" s="11" t="s">
        <v>103</v>
      </c>
      <c r="G8" s="11" t="s">
        <v>104</v>
      </c>
      <c r="H8" s="11" t="s">
        <v>105</v>
      </c>
      <c r="I8" s="12" t="s">
        <v>106</v>
      </c>
      <c r="J8" s="12" t="s">
        <v>107</v>
      </c>
      <c r="K8" s="11" t="s">
        <v>108</v>
      </c>
      <c r="L8" s="11" t="s">
        <v>109</v>
      </c>
      <c r="M8" s="12" t="s">
        <v>110</v>
      </c>
      <c r="N8" s="12" t="s">
        <v>111</v>
      </c>
      <c r="O8" s="12" t="s">
        <v>112</v>
      </c>
      <c r="P8" s="13" t="s">
        <v>126</v>
      </c>
      <c r="Q8" s="14" t="s">
        <v>113</v>
      </c>
      <c r="R8" s="14" t="s">
        <v>113</v>
      </c>
      <c r="S8" s="11" t="s">
        <v>115</v>
      </c>
    </row>
    <row r="9" spans="1:21" ht="19.899999999999999" customHeight="1" x14ac:dyDescent="0.3">
      <c r="A9" s="15" t="s">
        <v>5</v>
      </c>
      <c r="B9" s="15" t="s">
        <v>6</v>
      </c>
      <c r="C9" s="75" t="s">
        <v>7</v>
      </c>
      <c r="D9" s="12" t="s">
        <v>7</v>
      </c>
      <c r="E9" s="12" t="s">
        <v>7</v>
      </c>
      <c r="F9" s="11" t="s">
        <v>7</v>
      </c>
      <c r="G9" s="11" t="s">
        <v>7</v>
      </c>
      <c r="H9" s="11" t="s">
        <v>7</v>
      </c>
      <c r="I9" s="12" t="s">
        <v>7</v>
      </c>
      <c r="J9" s="12" t="s">
        <v>7</v>
      </c>
      <c r="K9" s="11" t="s">
        <v>7</v>
      </c>
      <c r="L9" s="11" t="s">
        <v>7</v>
      </c>
      <c r="M9" s="12" t="s">
        <v>7</v>
      </c>
      <c r="N9" s="12" t="s">
        <v>7</v>
      </c>
      <c r="O9" s="12" t="s">
        <v>7</v>
      </c>
      <c r="P9" s="11" t="s">
        <v>7</v>
      </c>
      <c r="Q9" s="11" t="s">
        <v>7</v>
      </c>
      <c r="R9" s="11" t="s">
        <v>7</v>
      </c>
      <c r="S9" s="11" t="s">
        <v>7</v>
      </c>
    </row>
    <row r="10" spans="1:21" ht="19.899999999999999" customHeight="1" x14ac:dyDescent="0.3">
      <c r="A10" s="16" t="s">
        <v>8</v>
      </c>
      <c r="B10" s="17"/>
      <c r="C10" s="76"/>
      <c r="D10" s="27"/>
      <c r="E10" s="46"/>
      <c r="F10" s="18"/>
      <c r="G10" s="18"/>
      <c r="H10" s="18"/>
      <c r="I10" s="46"/>
      <c r="J10" s="46"/>
      <c r="K10" s="8"/>
    </row>
    <row r="11" spans="1:21" ht="19.899999999999999" customHeight="1" x14ac:dyDescent="0.3">
      <c r="A11" s="7" t="s">
        <v>9</v>
      </c>
      <c r="B11" s="1"/>
      <c r="C11" s="86">
        <f>SUM(D11:O11)</f>
        <v>9413.1999999999989</v>
      </c>
      <c r="D11" s="20">
        <v>987.8</v>
      </c>
      <c r="E11" s="20">
        <v>2133.9</v>
      </c>
      <c r="F11" s="20">
        <v>771</v>
      </c>
      <c r="G11" s="20">
        <v>1500.3</v>
      </c>
      <c r="H11" s="20">
        <v>286</v>
      </c>
      <c r="I11" s="20">
        <v>556.79999999999995</v>
      </c>
      <c r="J11" s="20">
        <v>577.9</v>
      </c>
      <c r="K11" s="20">
        <v>1015.6</v>
      </c>
      <c r="L11" s="20">
        <v>580</v>
      </c>
      <c r="M11" s="20">
        <v>191</v>
      </c>
      <c r="N11" s="20">
        <v>465.9</v>
      </c>
      <c r="O11" s="20">
        <v>347</v>
      </c>
      <c r="P11" s="20">
        <f>SUM(O11)</f>
        <v>347</v>
      </c>
      <c r="Q11" s="21">
        <f>C11+P11</f>
        <v>9760.1999999999989</v>
      </c>
      <c r="R11" s="22">
        <v>18000</v>
      </c>
      <c r="S11" s="22">
        <f>Q11-R11</f>
        <v>-8239.8000000000011</v>
      </c>
    </row>
    <row r="12" spans="1:21" ht="19.899999999999999" customHeight="1" x14ac:dyDescent="0.3">
      <c r="A12" s="7" t="s">
        <v>10</v>
      </c>
      <c r="B12" s="7"/>
      <c r="C12" s="87">
        <f>SUM(D12:O12)</f>
        <v>9413.1999999999989</v>
      </c>
      <c r="D12" s="23">
        <f t="shared" ref="D12:H12" si="0">SUM(D11:D11)</f>
        <v>987.8</v>
      </c>
      <c r="E12" s="23">
        <f t="shared" si="0"/>
        <v>2133.9</v>
      </c>
      <c r="F12" s="23">
        <f t="shared" si="0"/>
        <v>771</v>
      </c>
      <c r="G12" s="23">
        <f t="shared" si="0"/>
        <v>1500.3</v>
      </c>
      <c r="H12" s="23">
        <f t="shared" si="0"/>
        <v>286</v>
      </c>
      <c r="I12" s="23">
        <f>SUM(I11:I11)</f>
        <v>556.79999999999995</v>
      </c>
      <c r="J12" s="23">
        <f>SUM(J11:J11)</f>
        <v>577.9</v>
      </c>
      <c r="K12" s="23">
        <f>SUM(K11:K11)</f>
        <v>1015.6</v>
      </c>
      <c r="L12" s="23">
        <f t="shared" ref="L12:N12" si="1">SUM(L11:L11)</f>
        <v>580</v>
      </c>
      <c r="M12" s="23">
        <f t="shared" si="1"/>
        <v>191</v>
      </c>
      <c r="N12" s="23">
        <f t="shared" si="1"/>
        <v>465.9</v>
      </c>
      <c r="O12" s="23">
        <f>SUM(O11:O11)</f>
        <v>347</v>
      </c>
      <c r="P12" s="24">
        <f>SUM(O12)</f>
        <v>347</v>
      </c>
      <c r="Q12" s="25">
        <f>C12+P12</f>
        <v>9760.1999999999989</v>
      </c>
      <c r="R12" s="26">
        <f>SUM(R11)</f>
        <v>18000</v>
      </c>
      <c r="S12" s="26">
        <f>Q12-R12</f>
        <v>-8239.8000000000011</v>
      </c>
    </row>
    <row r="13" spans="1:21" ht="19.899999999999999" customHeight="1" x14ac:dyDescent="0.3">
      <c r="A13" s="7"/>
      <c r="B13" s="7"/>
      <c r="C13" s="77"/>
      <c r="D13" s="27"/>
      <c r="E13" s="27"/>
      <c r="F13" s="27"/>
      <c r="G13" s="27"/>
      <c r="H13" s="27"/>
      <c r="I13" s="27"/>
      <c r="J13" s="27"/>
      <c r="K13" s="22"/>
      <c r="L13" s="3"/>
      <c r="P13" s="20"/>
      <c r="Q13" s="21"/>
      <c r="R13" s="22"/>
      <c r="S13" s="22"/>
    </row>
    <row r="14" spans="1:21" ht="19.899999999999999" customHeight="1" x14ac:dyDescent="0.3">
      <c r="A14" s="7" t="s">
        <v>11</v>
      </c>
      <c r="B14" s="7"/>
      <c r="C14" s="77"/>
      <c r="D14" s="27"/>
      <c r="E14" s="27"/>
      <c r="F14" s="28"/>
      <c r="G14" s="28"/>
      <c r="H14" s="28"/>
      <c r="I14" s="29"/>
      <c r="J14" s="27"/>
      <c r="K14" s="28"/>
      <c r="L14" s="28"/>
      <c r="M14" s="29"/>
      <c r="N14" s="29"/>
      <c r="O14" s="29"/>
      <c r="P14" s="28"/>
      <c r="Q14" s="30"/>
      <c r="S14" s="22"/>
    </row>
    <row r="15" spans="1:21" ht="19.899999999999999" customHeight="1" x14ac:dyDescent="0.3">
      <c r="A15" s="16" t="s">
        <v>12</v>
      </c>
      <c r="B15" s="17"/>
      <c r="C15" s="78"/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  <c r="P15" s="33"/>
      <c r="Q15" s="34"/>
      <c r="R15" s="35"/>
      <c r="S15" s="35"/>
    </row>
    <row r="16" spans="1:21" ht="19.899999999999999" customHeight="1" x14ac:dyDescent="0.3">
      <c r="A16" s="36" t="s">
        <v>13</v>
      </c>
      <c r="B16" s="36"/>
      <c r="C16" s="86">
        <f t="shared" ref="C16:C17" si="2">SUM(D16:O16)</f>
        <v>6305.38</v>
      </c>
      <c r="D16" s="37">
        <v>753.9</v>
      </c>
      <c r="E16" s="37">
        <v>1571.14</v>
      </c>
      <c r="F16" s="37">
        <v>893.49</v>
      </c>
      <c r="G16" s="37">
        <v>924.2</v>
      </c>
      <c r="H16" s="37">
        <v>75.5</v>
      </c>
      <c r="I16" s="37">
        <v>200.4</v>
      </c>
      <c r="J16" s="37">
        <v>213.35</v>
      </c>
      <c r="K16" s="37">
        <v>374.3</v>
      </c>
      <c r="L16" s="37">
        <v>1044.3</v>
      </c>
      <c r="M16" s="37">
        <v>34.200000000000003</v>
      </c>
      <c r="N16" s="37">
        <v>127.6</v>
      </c>
      <c r="O16" s="105">
        <v>93</v>
      </c>
      <c r="P16" s="20">
        <f>SUM(O16)</f>
        <v>93</v>
      </c>
      <c r="Q16" s="34">
        <f>C16+P16</f>
        <v>6398.38</v>
      </c>
      <c r="R16" s="35">
        <v>6300</v>
      </c>
      <c r="S16" s="35">
        <f>Q16-R16</f>
        <v>98.380000000000109</v>
      </c>
      <c r="U16" s="5">
        <f>SUM(D16:N16)</f>
        <v>6212.38</v>
      </c>
    </row>
    <row r="17" spans="1:21" ht="19.899999999999999" customHeight="1" thickBot="1" x14ac:dyDescent="0.35">
      <c r="A17" s="36" t="s">
        <v>14</v>
      </c>
      <c r="B17" s="1"/>
      <c r="C17" s="88">
        <f t="shared" si="2"/>
        <v>3107.8200000000006</v>
      </c>
      <c r="D17" s="38">
        <f>D12-D16</f>
        <v>233.89999999999998</v>
      </c>
      <c r="E17" s="38">
        <f t="shared" ref="E17:H17" si="3">E12-E16</f>
        <v>562.76</v>
      </c>
      <c r="F17" s="38">
        <f t="shared" si="3"/>
        <v>-122.49000000000001</v>
      </c>
      <c r="G17" s="38">
        <f t="shared" si="3"/>
        <v>576.09999999999991</v>
      </c>
      <c r="H17" s="38">
        <f t="shared" si="3"/>
        <v>210.5</v>
      </c>
      <c r="I17" s="38">
        <f>I12-I16</f>
        <v>356.4</v>
      </c>
      <c r="J17" s="38">
        <f>J12-J16</f>
        <v>364.54999999999995</v>
      </c>
      <c r="K17" s="39">
        <f t="shared" ref="K17:O17" si="4">K12-K16</f>
        <v>641.29999999999995</v>
      </c>
      <c r="L17" s="40">
        <f t="shared" si="4"/>
        <v>-464.29999999999995</v>
      </c>
      <c r="M17" s="40">
        <f t="shared" si="4"/>
        <v>156.80000000000001</v>
      </c>
      <c r="N17" s="40">
        <f t="shared" si="4"/>
        <v>338.29999999999995</v>
      </c>
      <c r="O17" s="40">
        <f t="shared" si="4"/>
        <v>254</v>
      </c>
      <c r="P17" s="40">
        <f>SUM(O17)</f>
        <v>254</v>
      </c>
      <c r="Q17" s="41">
        <f>C17+P17</f>
        <v>3361.8200000000006</v>
      </c>
      <c r="R17" s="39">
        <f>R12-R16</f>
        <v>11700</v>
      </c>
      <c r="S17" s="39">
        <f>Q17-R17</f>
        <v>-8338.18</v>
      </c>
    </row>
    <row r="18" spans="1:21" ht="19.899999999999999" customHeight="1" thickTop="1" x14ac:dyDescent="0.3">
      <c r="A18" s="36"/>
      <c r="B18" s="1"/>
      <c r="C18" s="77"/>
      <c r="D18" s="27"/>
      <c r="E18" s="27"/>
      <c r="F18" s="27"/>
      <c r="G18" s="27"/>
      <c r="H18" s="27"/>
      <c r="I18" s="27"/>
      <c r="J18" s="42"/>
      <c r="K18" s="21"/>
      <c r="L18" s="3"/>
      <c r="P18" s="20"/>
      <c r="Q18" s="21"/>
      <c r="R18" s="22"/>
      <c r="S18" s="22"/>
    </row>
    <row r="19" spans="1:21" ht="19.899999999999999" customHeight="1" x14ac:dyDescent="0.3">
      <c r="A19" s="7" t="s">
        <v>15</v>
      </c>
      <c r="B19" s="7"/>
      <c r="C19" s="77"/>
      <c r="D19" s="27"/>
      <c r="E19" s="27"/>
      <c r="F19" s="27"/>
      <c r="G19" s="27"/>
      <c r="H19" s="27"/>
      <c r="I19" s="27"/>
      <c r="J19" s="27"/>
      <c r="K19" s="8"/>
      <c r="L19" s="3"/>
      <c r="P19" s="20"/>
      <c r="S19" s="22"/>
    </row>
    <row r="20" spans="1:21" ht="19.899999999999999" customHeight="1" x14ac:dyDescent="0.3">
      <c r="A20" s="16" t="s">
        <v>16</v>
      </c>
      <c r="B20" s="7"/>
      <c r="C20" s="77"/>
      <c r="D20" s="27"/>
      <c r="E20" s="27"/>
      <c r="F20" s="27"/>
      <c r="G20" s="27"/>
      <c r="H20" s="27"/>
      <c r="I20" s="27"/>
      <c r="J20" s="27"/>
      <c r="K20" s="27"/>
      <c r="L20" s="3"/>
      <c r="P20" s="3"/>
      <c r="Q20" s="21"/>
      <c r="R20" s="22"/>
      <c r="S20" s="22"/>
    </row>
    <row r="21" spans="1:21" ht="19.899999999999999" customHeight="1" x14ac:dyDescent="0.3">
      <c r="A21" s="7" t="s">
        <v>17</v>
      </c>
      <c r="B21" s="7"/>
      <c r="C21" s="84">
        <f t="shared" ref="C21:C28" si="5">SUM(D21:O21)</f>
        <v>9035368.709999999</v>
      </c>
      <c r="D21" s="8">
        <v>281885.96999999997</v>
      </c>
      <c r="E21" s="8">
        <v>592778.05999999994</v>
      </c>
      <c r="F21" s="8">
        <v>801196.57</v>
      </c>
      <c r="G21" s="8">
        <v>511832.99000000005</v>
      </c>
      <c r="H21" s="8">
        <v>513586.88999999996</v>
      </c>
      <c r="I21" s="27">
        <v>476052.9</v>
      </c>
      <c r="J21" s="27">
        <v>815089.04999999993</v>
      </c>
      <c r="K21" s="27">
        <v>752752.5199999999</v>
      </c>
      <c r="L21" s="20">
        <v>578820.26000000013</v>
      </c>
      <c r="M21" s="20">
        <v>1160295.3499999999</v>
      </c>
      <c r="N21" s="20">
        <v>659220.22000000009</v>
      </c>
      <c r="O21" s="20">
        <v>1891857.93</v>
      </c>
      <c r="P21" s="20">
        <f t="shared" ref="P21:P25" si="6">SUM(O21)</f>
        <v>1891857.93</v>
      </c>
      <c r="Q21" s="21">
        <f>C21+P21</f>
        <v>10927226.639999999</v>
      </c>
      <c r="R21" s="22">
        <v>11254843.1</v>
      </c>
      <c r="S21" s="22">
        <f t="shared" ref="S21:S25" si="7">Q21-R21</f>
        <v>-327616.46000000089</v>
      </c>
      <c r="U21" s="5">
        <f t="shared" ref="U21:U22" si="8">SUM(D21:N21)</f>
        <v>7143510.7799999984</v>
      </c>
    </row>
    <row r="22" spans="1:21" ht="19.899999999999999" customHeight="1" x14ac:dyDescent="0.3">
      <c r="A22" s="7" t="s">
        <v>18</v>
      </c>
      <c r="B22" s="7"/>
      <c r="C22" s="84">
        <f t="shared" si="5"/>
        <v>7891130.5500000007</v>
      </c>
      <c r="D22" s="8">
        <v>757570.7</v>
      </c>
      <c r="E22" s="8">
        <v>1204391.8500000001</v>
      </c>
      <c r="F22" s="8">
        <v>324843.02</v>
      </c>
      <c r="G22" s="8">
        <v>576470.85</v>
      </c>
      <c r="H22" s="8">
        <v>228614.55000000002</v>
      </c>
      <c r="I22" s="27">
        <v>1161567</v>
      </c>
      <c r="J22" s="27">
        <v>540084.89</v>
      </c>
      <c r="K22" s="27">
        <v>388036.46</v>
      </c>
      <c r="L22" s="20">
        <v>179605.35</v>
      </c>
      <c r="M22" s="20">
        <v>1485720.42</v>
      </c>
      <c r="N22" s="20">
        <v>182278.19</v>
      </c>
      <c r="O22" s="20">
        <v>861947.27</v>
      </c>
      <c r="P22" s="20">
        <f t="shared" si="6"/>
        <v>861947.27</v>
      </c>
      <c r="Q22" s="21">
        <f t="shared" ref="Q22:Q26" si="9">C22+P22</f>
        <v>8753077.8200000003</v>
      </c>
      <c r="R22" s="22">
        <v>4980000</v>
      </c>
      <c r="S22" s="22">
        <f t="shared" si="7"/>
        <v>3773077.8200000003</v>
      </c>
      <c r="U22" s="5">
        <f t="shared" si="8"/>
        <v>7029183.2800000003</v>
      </c>
    </row>
    <row r="23" spans="1:21" ht="19.899999999999999" customHeight="1" x14ac:dyDescent="0.3">
      <c r="A23" s="36" t="s">
        <v>19</v>
      </c>
      <c r="B23" s="36"/>
      <c r="C23" s="84">
        <f t="shared" si="5"/>
        <v>1.21</v>
      </c>
      <c r="D23" s="27">
        <v>1.21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20">
        <v>0</v>
      </c>
      <c r="M23" s="20">
        <v>0</v>
      </c>
      <c r="N23" s="20">
        <v>0</v>
      </c>
      <c r="O23" s="20">
        <v>0</v>
      </c>
      <c r="P23" s="20">
        <f t="shared" si="6"/>
        <v>0</v>
      </c>
      <c r="Q23" s="21">
        <f t="shared" si="9"/>
        <v>1.21</v>
      </c>
      <c r="R23" s="22">
        <v>14.88</v>
      </c>
      <c r="S23" s="22">
        <f t="shared" si="7"/>
        <v>-13.670000000000002</v>
      </c>
    </row>
    <row r="24" spans="1:21" ht="19.899999999999999" customHeight="1" x14ac:dyDescent="0.3">
      <c r="A24" s="7" t="s">
        <v>20</v>
      </c>
      <c r="B24" s="7"/>
      <c r="C24" s="84">
        <f t="shared" si="5"/>
        <v>115379.59000000001</v>
      </c>
      <c r="D24" s="27">
        <v>16135.92</v>
      </c>
      <c r="E24" s="27">
        <v>10894.9</v>
      </c>
      <c r="F24" s="27">
        <v>9777.8000000000011</v>
      </c>
      <c r="G24" s="27">
        <v>9412.7199999999993</v>
      </c>
      <c r="H24" s="27">
        <v>9586.83</v>
      </c>
      <c r="I24" s="27">
        <v>9111.92</v>
      </c>
      <c r="J24" s="27">
        <v>9202.65</v>
      </c>
      <c r="K24" s="27">
        <v>9014.1299999999992</v>
      </c>
      <c r="L24" s="20">
        <v>8708.61</v>
      </c>
      <c r="M24" s="20">
        <v>8971.8700000000008</v>
      </c>
      <c r="N24" s="20">
        <v>8421.57</v>
      </c>
      <c r="O24" s="20">
        <v>6140.67</v>
      </c>
      <c r="P24" s="20">
        <f t="shared" si="6"/>
        <v>6140.67</v>
      </c>
      <c r="Q24" s="21">
        <f t="shared" si="9"/>
        <v>121520.26000000001</v>
      </c>
      <c r="R24" s="22">
        <v>97331.020000000019</v>
      </c>
      <c r="S24" s="22">
        <f t="shared" si="7"/>
        <v>24189.239999999991</v>
      </c>
    </row>
    <row r="25" spans="1:21" ht="19.899999999999999" customHeight="1" x14ac:dyDescent="0.3">
      <c r="A25" s="7" t="s">
        <v>117</v>
      </c>
      <c r="B25" s="7"/>
      <c r="C25" s="85">
        <f t="shared" si="5"/>
        <v>7000</v>
      </c>
      <c r="D25" s="27">
        <v>0</v>
      </c>
      <c r="E25" s="27">
        <v>0</v>
      </c>
      <c r="F25" s="27">
        <v>7000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0">
        <v>0</v>
      </c>
      <c r="M25" s="20">
        <v>0</v>
      </c>
      <c r="N25" s="20"/>
      <c r="O25" s="20"/>
      <c r="P25" s="20">
        <f t="shared" si="6"/>
        <v>0</v>
      </c>
      <c r="Q25" s="21">
        <f t="shared" si="9"/>
        <v>7000</v>
      </c>
      <c r="R25" s="22">
        <v>0</v>
      </c>
      <c r="S25" s="22">
        <f t="shared" si="7"/>
        <v>7000</v>
      </c>
    </row>
    <row r="26" spans="1:21" ht="19.899999999999999" hidden="1" customHeight="1" x14ac:dyDescent="0.3">
      <c r="A26" s="7" t="s">
        <v>21</v>
      </c>
      <c r="B26" s="7"/>
      <c r="C26" s="79">
        <f t="shared" si="5"/>
        <v>0</v>
      </c>
      <c r="D26" s="44">
        <v>0</v>
      </c>
      <c r="E26" s="44">
        <v>0</v>
      </c>
      <c r="F26" s="44"/>
      <c r="G26" s="44">
        <v>0</v>
      </c>
      <c r="H26" s="44"/>
      <c r="I26" s="44"/>
      <c r="J26" s="44"/>
      <c r="K26" s="44"/>
      <c r="L26" s="33"/>
      <c r="M26" s="33"/>
      <c r="N26" s="33"/>
      <c r="O26" s="33"/>
      <c r="P26" s="33">
        <f t="shared" ref="P26" si="10">SUM(N26:O26)</f>
        <v>0</v>
      </c>
      <c r="Q26" s="34">
        <f t="shared" si="9"/>
        <v>0</v>
      </c>
      <c r="R26" s="35"/>
      <c r="S26" s="35"/>
    </row>
    <row r="27" spans="1:21" ht="19.899999999999999" customHeight="1" x14ac:dyDescent="0.3">
      <c r="A27" s="7" t="s">
        <v>22</v>
      </c>
      <c r="B27" s="7"/>
      <c r="C27" s="74">
        <f t="shared" si="5"/>
        <v>17048880.060000002</v>
      </c>
      <c r="D27" s="58">
        <f t="shared" ref="D27:O27" si="11">SUM(D21:D26)</f>
        <v>1055593.7999999998</v>
      </c>
      <c r="E27" s="58">
        <f t="shared" si="11"/>
        <v>1808064.81</v>
      </c>
      <c r="F27" s="58">
        <f t="shared" si="11"/>
        <v>1142817.3899999999</v>
      </c>
      <c r="G27" s="58">
        <f t="shared" si="11"/>
        <v>1097716.56</v>
      </c>
      <c r="H27" s="58">
        <f t="shared" si="11"/>
        <v>751788.2699999999</v>
      </c>
      <c r="I27" s="58">
        <f t="shared" si="11"/>
        <v>1646731.8199999998</v>
      </c>
      <c r="J27" s="58">
        <f t="shared" si="11"/>
        <v>1364376.5899999999</v>
      </c>
      <c r="K27" s="58">
        <f t="shared" si="11"/>
        <v>1149803.1099999999</v>
      </c>
      <c r="L27" s="58">
        <f t="shared" si="11"/>
        <v>767134.22000000009</v>
      </c>
      <c r="M27" s="58">
        <f t="shared" si="11"/>
        <v>2654987.6399999997</v>
      </c>
      <c r="N27" s="58">
        <f t="shared" si="11"/>
        <v>849919.9800000001</v>
      </c>
      <c r="O27" s="58">
        <f t="shared" si="11"/>
        <v>2759945.87</v>
      </c>
      <c r="P27" s="45">
        <f>SUM(O27)</f>
        <v>2759945.87</v>
      </c>
      <c r="Q27" s="70">
        <f>C27+P27</f>
        <v>19808825.930000003</v>
      </c>
      <c r="R27" s="71">
        <f>J27+Q27</f>
        <v>21173202.520000003</v>
      </c>
      <c r="S27" s="71">
        <f>Q27-R27</f>
        <v>-1364376.5899999999</v>
      </c>
    </row>
    <row r="28" spans="1:21" ht="19.899999999999999" customHeight="1" x14ac:dyDescent="0.3">
      <c r="A28" s="6" t="s">
        <v>23</v>
      </c>
      <c r="C28" s="80">
        <f t="shared" si="5"/>
        <v>17051987.879999999</v>
      </c>
      <c r="D28" s="22">
        <f t="shared" ref="D28:N28" si="12">D17+D27</f>
        <v>1055827.6999999997</v>
      </c>
      <c r="E28" s="22">
        <f t="shared" si="12"/>
        <v>1808627.57</v>
      </c>
      <c r="F28" s="22">
        <f t="shared" si="12"/>
        <v>1142694.8999999999</v>
      </c>
      <c r="G28" s="22">
        <f t="shared" si="12"/>
        <v>1098292.6600000001</v>
      </c>
      <c r="H28" s="22">
        <f t="shared" si="12"/>
        <v>751998.7699999999</v>
      </c>
      <c r="I28" s="22">
        <f t="shared" si="12"/>
        <v>1647088.2199999997</v>
      </c>
      <c r="J28" s="22">
        <f t="shared" si="12"/>
        <v>1364741.14</v>
      </c>
      <c r="K28" s="22">
        <f t="shared" si="12"/>
        <v>1150444.4099999999</v>
      </c>
      <c r="L28" s="22">
        <f t="shared" si="12"/>
        <v>766669.92</v>
      </c>
      <c r="M28" s="22">
        <f t="shared" si="12"/>
        <v>2655144.4399999995</v>
      </c>
      <c r="N28" s="22">
        <f t="shared" si="12"/>
        <v>850258.28000000014</v>
      </c>
      <c r="O28" s="22">
        <f>O17+O27</f>
        <v>2760199.87</v>
      </c>
      <c r="P28" s="22">
        <f>P17+P27</f>
        <v>2760199.87</v>
      </c>
      <c r="Q28" s="21">
        <f>C28+P28</f>
        <v>19812187.75</v>
      </c>
      <c r="R28" s="22">
        <f>R17+R27</f>
        <v>21184902.520000003</v>
      </c>
      <c r="S28" s="22">
        <f>Q28-R28</f>
        <v>-1372714.7700000033</v>
      </c>
    </row>
    <row r="29" spans="1:21" ht="19.899999999999999" customHeight="1" x14ac:dyDescent="0.3">
      <c r="C29" s="80"/>
      <c r="D29" s="22"/>
      <c r="E29" s="22"/>
      <c r="F29" s="22"/>
      <c r="G29" s="22"/>
      <c r="H29" s="22"/>
      <c r="I29" s="22"/>
      <c r="J29" s="22"/>
      <c r="K29" s="22"/>
      <c r="L29" s="3"/>
      <c r="P29" s="3"/>
      <c r="Q29" s="21"/>
      <c r="R29" s="22"/>
      <c r="S29" s="22"/>
    </row>
    <row r="30" spans="1:21" ht="19.899999999999999" customHeight="1" x14ac:dyDescent="0.3">
      <c r="A30" s="7" t="s">
        <v>11</v>
      </c>
      <c r="B30" s="7"/>
      <c r="C30" s="77"/>
      <c r="D30" s="27"/>
      <c r="E30" s="27"/>
      <c r="F30" s="8"/>
      <c r="G30" s="8"/>
      <c r="H30" s="8"/>
      <c r="I30" s="27"/>
      <c r="J30" s="27"/>
      <c r="K30" s="27"/>
      <c r="L30" s="3"/>
      <c r="P30" s="3"/>
      <c r="Q30" s="21"/>
      <c r="R30" s="22"/>
      <c r="S30" s="22"/>
    </row>
    <row r="31" spans="1:21" ht="19.899999999999999" customHeight="1" x14ac:dyDescent="0.3">
      <c r="A31" s="16" t="s">
        <v>24</v>
      </c>
      <c r="B31" s="17"/>
      <c r="C31" s="76"/>
      <c r="D31" s="46"/>
      <c r="E31" s="46"/>
      <c r="F31" s="46"/>
      <c r="G31" s="46"/>
      <c r="H31" s="46"/>
      <c r="I31" s="46"/>
      <c r="J31" s="46"/>
      <c r="K31" s="46"/>
      <c r="L31" s="3"/>
      <c r="P31" s="3"/>
      <c r="Q31" s="21"/>
      <c r="R31" s="22"/>
      <c r="S31" s="22"/>
    </row>
    <row r="32" spans="1:21" ht="19.899999999999999" customHeight="1" x14ac:dyDescent="0.3">
      <c r="A32" s="7" t="s">
        <v>25</v>
      </c>
      <c r="B32" s="7"/>
      <c r="C32" s="77">
        <f t="shared" ref="C32:C72" si="13">SUM(D32:O32)</f>
        <v>1125397.6600000001</v>
      </c>
      <c r="D32" s="27">
        <v>94923.22</v>
      </c>
      <c r="E32" s="27">
        <v>95251.43</v>
      </c>
      <c r="F32" s="27">
        <v>97537.1</v>
      </c>
      <c r="G32" s="27">
        <v>95723.66</v>
      </c>
      <c r="H32" s="27">
        <v>91671.28</v>
      </c>
      <c r="I32" s="27">
        <v>91798.39</v>
      </c>
      <c r="J32" s="27">
        <v>95950</v>
      </c>
      <c r="K32" s="47">
        <v>92250</v>
      </c>
      <c r="L32" s="20">
        <v>92250</v>
      </c>
      <c r="M32" s="20">
        <v>92350</v>
      </c>
      <c r="N32" s="20">
        <v>93970</v>
      </c>
      <c r="O32" s="20">
        <v>91722.58</v>
      </c>
      <c r="P32" s="20">
        <f>SUM(O32)</f>
        <v>91722.58</v>
      </c>
      <c r="Q32" s="21">
        <f>C32+P32</f>
        <v>1217120.2400000002</v>
      </c>
      <c r="R32" s="22">
        <v>1323260.2438544738</v>
      </c>
      <c r="S32" s="22">
        <f>Q32-R32</f>
        <v>-106140.00385447359</v>
      </c>
    </row>
    <row r="33" spans="1:19" ht="19.899999999999999" customHeight="1" x14ac:dyDescent="0.3">
      <c r="A33" s="7" t="s">
        <v>26</v>
      </c>
      <c r="B33" s="7"/>
      <c r="C33" s="77">
        <f t="shared" si="13"/>
        <v>12400</v>
      </c>
      <c r="D33" s="27">
        <v>700</v>
      </c>
      <c r="E33" s="27">
        <v>700</v>
      </c>
      <c r="F33" s="27">
        <v>700</v>
      </c>
      <c r="G33" s="27">
        <v>1200</v>
      </c>
      <c r="H33" s="27">
        <v>1200</v>
      </c>
      <c r="I33" s="27">
        <v>1200</v>
      </c>
      <c r="J33" s="27">
        <v>1200</v>
      </c>
      <c r="K33" s="47">
        <v>1100</v>
      </c>
      <c r="L33" s="20">
        <v>1100</v>
      </c>
      <c r="M33" s="20">
        <v>1100</v>
      </c>
      <c r="N33" s="20">
        <v>1100</v>
      </c>
      <c r="O33" s="20">
        <v>1100</v>
      </c>
      <c r="P33" s="20">
        <f t="shared" ref="P33:P72" si="14">SUM(O33)</f>
        <v>1100</v>
      </c>
      <c r="Q33" s="21">
        <f>C33+P33</f>
        <v>13500</v>
      </c>
      <c r="R33" s="22">
        <v>14400</v>
      </c>
      <c r="S33" s="22">
        <f t="shared" ref="S33:S72" si="15">Q33-R33</f>
        <v>-900</v>
      </c>
    </row>
    <row r="34" spans="1:19" ht="19.899999999999999" customHeight="1" x14ac:dyDescent="0.3">
      <c r="A34" s="7" t="s">
        <v>27</v>
      </c>
      <c r="B34" s="7"/>
      <c r="C34" s="77">
        <f t="shared" si="13"/>
        <v>85486.23000000001</v>
      </c>
      <c r="D34" s="27">
        <v>0</v>
      </c>
      <c r="E34" s="27">
        <v>0</v>
      </c>
      <c r="F34" s="27">
        <v>0</v>
      </c>
      <c r="G34" s="27">
        <v>0</v>
      </c>
      <c r="H34" s="27">
        <v>41386.230000000003</v>
      </c>
      <c r="I34" s="27">
        <v>0</v>
      </c>
      <c r="J34" s="27">
        <v>0</v>
      </c>
      <c r="K34" s="27">
        <v>0</v>
      </c>
      <c r="L34" s="20">
        <v>0</v>
      </c>
      <c r="M34" s="20">
        <v>0</v>
      </c>
      <c r="N34" s="20">
        <v>0</v>
      </c>
      <c r="O34" s="20">
        <v>44100</v>
      </c>
      <c r="P34" s="20">
        <f t="shared" si="14"/>
        <v>44100</v>
      </c>
      <c r="Q34" s="21">
        <f t="shared" ref="Q34:Q63" si="16">C34+P34</f>
        <v>129586.23000000001</v>
      </c>
      <c r="R34" s="22">
        <v>165409.03048180923</v>
      </c>
      <c r="S34" s="22">
        <f t="shared" si="15"/>
        <v>-35822.800481809216</v>
      </c>
    </row>
    <row r="35" spans="1:19" ht="19.899999999999999" customHeight="1" x14ac:dyDescent="0.3">
      <c r="A35" s="7" t="s">
        <v>28</v>
      </c>
      <c r="B35" s="7"/>
      <c r="C35" s="77">
        <f t="shared" si="13"/>
        <v>136071</v>
      </c>
      <c r="D35" s="27">
        <v>11466</v>
      </c>
      <c r="E35" s="27">
        <v>11780</v>
      </c>
      <c r="F35" s="27">
        <v>11811</v>
      </c>
      <c r="G35" s="27">
        <v>11643</v>
      </c>
      <c r="H35" s="27">
        <v>11042</v>
      </c>
      <c r="I35" s="27">
        <v>11059</v>
      </c>
      <c r="J35" s="27">
        <v>11595</v>
      </c>
      <c r="K35" s="47">
        <v>11101</v>
      </c>
      <c r="L35" s="20">
        <v>11101</v>
      </c>
      <c r="M35" s="20">
        <v>11114</v>
      </c>
      <c r="N35" s="20">
        <v>11325</v>
      </c>
      <c r="O35" s="20">
        <v>11034</v>
      </c>
      <c r="P35" s="20">
        <f t="shared" si="14"/>
        <v>11034</v>
      </c>
      <c r="Q35" s="21">
        <f t="shared" si="16"/>
        <v>147105</v>
      </c>
      <c r="R35" s="22">
        <v>193526.66566371682</v>
      </c>
      <c r="S35" s="22">
        <f t="shared" si="15"/>
        <v>-46421.66566371682</v>
      </c>
    </row>
    <row r="36" spans="1:19" ht="19.899999999999999" customHeight="1" x14ac:dyDescent="0.3">
      <c r="A36" s="7" t="s">
        <v>29</v>
      </c>
      <c r="B36" s="7"/>
      <c r="C36" s="77">
        <f t="shared" si="13"/>
        <v>13881.7</v>
      </c>
      <c r="D36" s="27">
        <v>1176.95</v>
      </c>
      <c r="E36" s="27">
        <v>1202.45</v>
      </c>
      <c r="F36" s="27">
        <v>1218.95</v>
      </c>
      <c r="G36" s="27">
        <v>1193.8499999999999</v>
      </c>
      <c r="H36" s="27">
        <v>1123.0999999999999</v>
      </c>
      <c r="I36" s="27">
        <v>1123.95</v>
      </c>
      <c r="J36" s="27">
        <v>1191.3</v>
      </c>
      <c r="K36" s="47">
        <v>1125.6500000000001</v>
      </c>
      <c r="L36" s="20">
        <v>1125.6500000000001</v>
      </c>
      <c r="M36" s="20">
        <v>1127.45</v>
      </c>
      <c r="N36" s="20">
        <v>1156.3</v>
      </c>
      <c r="O36" s="20">
        <v>1116.0999999999999</v>
      </c>
      <c r="P36" s="20">
        <f t="shared" si="14"/>
        <v>1116.0999999999999</v>
      </c>
      <c r="Q36" s="21">
        <f t="shared" si="16"/>
        <v>14997.800000000001</v>
      </c>
      <c r="R36" s="22">
        <v>16000</v>
      </c>
      <c r="S36" s="22">
        <f t="shared" si="15"/>
        <v>-1002.1999999999989</v>
      </c>
    </row>
    <row r="37" spans="1:19" ht="19.899999999999999" customHeight="1" x14ac:dyDescent="0.3">
      <c r="A37" s="7" t="s">
        <v>30</v>
      </c>
      <c r="B37" s="7"/>
      <c r="C37" s="77">
        <f t="shared" si="13"/>
        <v>1506.9</v>
      </c>
      <c r="D37" s="27">
        <v>126.7</v>
      </c>
      <c r="E37" s="27">
        <v>144</v>
      </c>
      <c r="F37" s="27">
        <v>131.5</v>
      </c>
      <c r="G37" s="27">
        <v>129.5</v>
      </c>
      <c r="H37" s="27">
        <v>120.4</v>
      </c>
      <c r="I37" s="27">
        <v>120.5</v>
      </c>
      <c r="J37" s="27">
        <v>128.19999999999999</v>
      </c>
      <c r="K37" s="47">
        <v>120.7</v>
      </c>
      <c r="L37" s="20">
        <v>120.7</v>
      </c>
      <c r="M37" s="20">
        <v>120.9</v>
      </c>
      <c r="N37" s="20">
        <v>124.2</v>
      </c>
      <c r="O37" s="20">
        <v>119.6</v>
      </c>
      <c r="P37" s="20">
        <f t="shared" si="14"/>
        <v>119.6</v>
      </c>
      <c r="Q37" s="21">
        <f t="shared" si="16"/>
        <v>1626.5</v>
      </c>
      <c r="R37" s="22">
        <v>1600</v>
      </c>
      <c r="S37" s="22">
        <f t="shared" si="15"/>
        <v>26.5</v>
      </c>
    </row>
    <row r="38" spans="1:19" ht="19.899999999999999" customHeight="1" x14ac:dyDescent="0.3">
      <c r="A38" s="7" t="s">
        <v>31</v>
      </c>
      <c r="B38" s="7"/>
      <c r="C38" s="77">
        <f t="shared" si="13"/>
        <v>1492</v>
      </c>
      <c r="D38" s="27">
        <v>80</v>
      </c>
      <c r="E38" s="27">
        <v>90</v>
      </c>
      <c r="F38" s="27">
        <v>0</v>
      </c>
      <c r="G38" s="27">
        <v>2</v>
      </c>
      <c r="H38" s="27">
        <v>0</v>
      </c>
      <c r="I38" s="27">
        <v>0</v>
      </c>
      <c r="J38" s="27">
        <v>90</v>
      </c>
      <c r="K38" s="47">
        <v>590</v>
      </c>
      <c r="L38" s="20">
        <v>0</v>
      </c>
      <c r="M38" s="20">
        <v>0</v>
      </c>
      <c r="N38" s="20">
        <v>0</v>
      </c>
      <c r="O38" s="20">
        <v>640</v>
      </c>
      <c r="P38" s="20">
        <f t="shared" si="14"/>
        <v>640</v>
      </c>
      <c r="Q38" s="21">
        <f t="shared" si="16"/>
        <v>2132</v>
      </c>
      <c r="R38" s="22">
        <v>4000</v>
      </c>
      <c r="S38" s="22">
        <f t="shared" si="15"/>
        <v>-1868</v>
      </c>
    </row>
    <row r="39" spans="1:19" ht="19.899999999999999" customHeight="1" x14ac:dyDescent="0.3">
      <c r="A39" s="7" t="s">
        <v>32</v>
      </c>
      <c r="B39" s="7"/>
      <c r="C39" s="77">
        <f t="shared" si="13"/>
        <v>2775.89</v>
      </c>
      <c r="D39" s="27">
        <v>180</v>
      </c>
      <c r="E39" s="27">
        <v>180</v>
      </c>
      <c r="F39" s="27">
        <v>180</v>
      </c>
      <c r="G39" s="27">
        <v>180</v>
      </c>
      <c r="H39" s="27">
        <v>280.95999999999998</v>
      </c>
      <c r="I39" s="27">
        <v>180</v>
      </c>
      <c r="J39" s="27">
        <v>180</v>
      </c>
      <c r="K39" s="47">
        <v>180</v>
      </c>
      <c r="L39" s="20">
        <v>180</v>
      </c>
      <c r="M39" s="20">
        <v>180</v>
      </c>
      <c r="N39" s="20">
        <v>180</v>
      </c>
      <c r="O39" s="20">
        <v>694.93</v>
      </c>
      <c r="P39" s="20">
        <f t="shared" si="14"/>
        <v>694.93</v>
      </c>
      <c r="Q39" s="21">
        <f t="shared" si="16"/>
        <v>3470.8199999999997</v>
      </c>
      <c r="R39" s="22">
        <v>2400</v>
      </c>
      <c r="S39" s="22">
        <f t="shared" si="15"/>
        <v>1070.8199999999997</v>
      </c>
    </row>
    <row r="40" spans="1:19" ht="19.899999999999999" customHeight="1" x14ac:dyDescent="0.3">
      <c r="A40" s="7" t="s">
        <v>33</v>
      </c>
      <c r="B40" s="7"/>
      <c r="C40" s="77">
        <f t="shared" si="13"/>
        <v>41866.339999999997</v>
      </c>
      <c r="D40" s="27">
        <v>0</v>
      </c>
      <c r="E40" s="27">
        <v>36934.5</v>
      </c>
      <c r="F40" s="27">
        <v>-2849.1</v>
      </c>
      <c r="G40" s="27">
        <v>4601.93</v>
      </c>
      <c r="H40" s="27">
        <v>1239.95</v>
      </c>
      <c r="I40" s="27">
        <v>0</v>
      </c>
      <c r="J40" s="27">
        <v>-135.01</v>
      </c>
      <c r="K40" s="47">
        <v>2694.79</v>
      </c>
      <c r="L40" s="20">
        <v>431.88</v>
      </c>
      <c r="M40" s="20">
        <v>-1629.06</v>
      </c>
      <c r="N40" s="20">
        <v>367.01</v>
      </c>
      <c r="O40" s="20">
        <v>209.45</v>
      </c>
      <c r="P40" s="20">
        <f t="shared" si="14"/>
        <v>209.45</v>
      </c>
      <c r="Q40" s="21">
        <f t="shared" si="16"/>
        <v>42075.789999999994</v>
      </c>
      <c r="R40" s="22">
        <v>50000</v>
      </c>
      <c r="S40" s="22">
        <f t="shared" si="15"/>
        <v>-7924.2100000000064</v>
      </c>
    </row>
    <row r="41" spans="1:19" ht="19.899999999999999" customHeight="1" x14ac:dyDescent="0.3">
      <c r="A41" s="7" t="s">
        <v>34</v>
      </c>
      <c r="B41" s="7"/>
      <c r="C41" s="77">
        <f t="shared" si="13"/>
        <v>4689.68</v>
      </c>
      <c r="D41" s="27">
        <v>0</v>
      </c>
      <c r="E41" s="27">
        <v>0</v>
      </c>
      <c r="F41" s="27">
        <v>0</v>
      </c>
      <c r="G41" s="27">
        <v>0</v>
      </c>
      <c r="H41" s="27">
        <v>135.5</v>
      </c>
      <c r="I41" s="27">
        <v>350</v>
      </c>
      <c r="J41" s="27">
        <v>700</v>
      </c>
      <c r="K41" s="47">
        <v>891.93</v>
      </c>
      <c r="L41" s="20">
        <v>1050</v>
      </c>
      <c r="M41" s="20">
        <v>704.15</v>
      </c>
      <c r="N41" s="20">
        <v>350</v>
      </c>
      <c r="O41" s="20">
        <v>508.1</v>
      </c>
      <c r="P41" s="20">
        <f t="shared" si="14"/>
        <v>508.1</v>
      </c>
      <c r="Q41" s="21">
        <f t="shared" si="16"/>
        <v>5197.7800000000007</v>
      </c>
      <c r="R41" s="22">
        <v>9600</v>
      </c>
      <c r="S41" s="22">
        <f t="shared" si="15"/>
        <v>-4402.2199999999993</v>
      </c>
    </row>
    <row r="42" spans="1:19" ht="19.899999999999999" customHeight="1" x14ac:dyDescent="0.3">
      <c r="A42" s="7" t="s">
        <v>35</v>
      </c>
      <c r="B42" s="7"/>
      <c r="C42" s="77">
        <f t="shared" si="13"/>
        <v>18408.37</v>
      </c>
      <c r="D42" s="27">
        <v>582</v>
      </c>
      <c r="E42" s="27">
        <v>1439.99</v>
      </c>
      <c r="F42" s="27">
        <v>1591.82</v>
      </c>
      <c r="G42" s="27">
        <v>1573.89</v>
      </c>
      <c r="H42" s="27">
        <v>2316.67</v>
      </c>
      <c r="I42" s="27">
        <v>1217.04</v>
      </c>
      <c r="J42" s="27">
        <v>1884.52</v>
      </c>
      <c r="K42" s="47">
        <v>1620.25</v>
      </c>
      <c r="L42" s="20">
        <v>1487.47</v>
      </c>
      <c r="M42" s="20">
        <v>1068.73</v>
      </c>
      <c r="N42" s="20">
        <v>1219.49</v>
      </c>
      <c r="O42" s="20">
        <v>2406.5</v>
      </c>
      <c r="P42" s="20">
        <f t="shared" si="14"/>
        <v>2406.5</v>
      </c>
      <c r="Q42" s="21">
        <f t="shared" si="16"/>
        <v>20814.87</v>
      </c>
      <c r="R42" s="22">
        <v>19800</v>
      </c>
      <c r="S42" s="22">
        <f t="shared" si="15"/>
        <v>1014.869999999999</v>
      </c>
    </row>
    <row r="43" spans="1:19" ht="19.899999999999999" customHeight="1" x14ac:dyDescent="0.3">
      <c r="A43" s="7" t="s">
        <v>37</v>
      </c>
      <c r="B43" s="7"/>
      <c r="C43" s="77">
        <f t="shared" si="13"/>
        <v>159</v>
      </c>
      <c r="D43" s="27">
        <v>159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0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f t="shared" si="14"/>
        <v>0</v>
      </c>
      <c r="Q43" s="21">
        <f t="shared" si="16"/>
        <v>159</v>
      </c>
      <c r="R43" s="22">
        <v>24000</v>
      </c>
      <c r="S43" s="22">
        <f t="shared" si="15"/>
        <v>-23841</v>
      </c>
    </row>
    <row r="44" spans="1:19" ht="19.899999999999999" customHeight="1" x14ac:dyDescent="0.3">
      <c r="A44" s="7" t="s">
        <v>38</v>
      </c>
      <c r="B44" s="7"/>
      <c r="C44" s="77">
        <f t="shared" si="13"/>
        <v>4000</v>
      </c>
      <c r="D44" s="27">
        <v>0</v>
      </c>
      <c r="E44" s="27">
        <v>0</v>
      </c>
      <c r="F44" s="27">
        <v>0</v>
      </c>
      <c r="G44" s="27">
        <v>2000</v>
      </c>
      <c r="H44" s="27">
        <v>2000</v>
      </c>
      <c r="I44" s="27">
        <v>0</v>
      </c>
      <c r="J44" s="48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f t="shared" si="14"/>
        <v>0</v>
      </c>
      <c r="Q44" s="21">
        <f t="shared" si="16"/>
        <v>4000</v>
      </c>
      <c r="R44" s="22">
        <v>4000</v>
      </c>
      <c r="S44" s="22">
        <f t="shared" si="15"/>
        <v>0</v>
      </c>
    </row>
    <row r="45" spans="1:19" ht="19.899999999999999" customHeight="1" x14ac:dyDescent="0.3">
      <c r="A45" s="7" t="s">
        <v>39</v>
      </c>
      <c r="B45" s="7"/>
      <c r="C45" s="77">
        <f t="shared" si="13"/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48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f t="shared" si="14"/>
        <v>0</v>
      </c>
      <c r="Q45" s="21">
        <f t="shared" si="16"/>
        <v>0</v>
      </c>
      <c r="R45" s="22">
        <v>7200</v>
      </c>
      <c r="S45" s="22">
        <f t="shared" si="15"/>
        <v>-7200</v>
      </c>
    </row>
    <row r="46" spans="1:19" ht="19.899999999999999" customHeight="1" x14ac:dyDescent="0.3">
      <c r="A46" s="7" t="s">
        <v>40</v>
      </c>
      <c r="B46" s="7"/>
      <c r="C46" s="77">
        <f t="shared" si="13"/>
        <v>2606.8000000000002</v>
      </c>
      <c r="D46" s="27">
        <v>0</v>
      </c>
      <c r="E46" s="27">
        <v>0</v>
      </c>
      <c r="F46" s="27">
        <v>2606.8000000000002</v>
      </c>
      <c r="G46" s="27">
        <v>0</v>
      </c>
      <c r="H46" s="27">
        <v>0</v>
      </c>
      <c r="I46" s="27">
        <v>0</v>
      </c>
      <c r="J46" s="48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f t="shared" si="14"/>
        <v>0</v>
      </c>
      <c r="Q46" s="21">
        <f t="shared" si="16"/>
        <v>2606.8000000000002</v>
      </c>
      <c r="R46" s="22">
        <v>12000</v>
      </c>
      <c r="S46" s="22">
        <f t="shared" si="15"/>
        <v>-9393.2000000000007</v>
      </c>
    </row>
    <row r="47" spans="1:19" ht="19.899999999999999" customHeight="1" x14ac:dyDescent="0.3">
      <c r="A47" s="7" t="s">
        <v>41</v>
      </c>
      <c r="B47" s="7"/>
      <c r="C47" s="77">
        <f t="shared" si="13"/>
        <v>31079.99</v>
      </c>
      <c r="D47" s="27">
        <v>873.15</v>
      </c>
      <c r="E47" s="27">
        <v>812.99</v>
      </c>
      <c r="F47" s="27">
        <v>2059.25</v>
      </c>
      <c r="G47" s="27">
        <v>1357.05</v>
      </c>
      <c r="H47" s="27">
        <v>6050.05</v>
      </c>
      <c r="I47" s="27">
        <v>1882.58</v>
      </c>
      <c r="J47" s="27">
        <v>4941.7</v>
      </c>
      <c r="K47" s="47">
        <v>2097.0500000000002</v>
      </c>
      <c r="L47" s="20">
        <v>2854.33</v>
      </c>
      <c r="M47" s="20">
        <v>2158.5</v>
      </c>
      <c r="N47" s="20">
        <v>3222.44</v>
      </c>
      <c r="O47" s="20">
        <v>2770.9</v>
      </c>
      <c r="P47" s="20">
        <f t="shared" si="14"/>
        <v>2770.9</v>
      </c>
      <c r="Q47" s="21">
        <f t="shared" si="16"/>
        <v>33850.89</v>
      </c>
      <c r="R47" s="22">
        <v>36636</v>
      </c>
      <c r="S47" s="22">
        <f t="shared" si="15"/>
        <v>-2785.1100000000006</v>
      </c>
    </row>
    <row r="48" spans="1:19" ht="19.899999999999999" customHeight="1" x14ac:dyDescent="0.3">
      <c r="A48" s="7" t="s">
        <v>42</v>
      </c>
      <c r="B48" s="7"/>
      <c r="C48" s="77">
        <f t="shared" si="13"/>
        <v>18739.5</v>
      </c>
      <c r="D48" s="27">
        <v>1122.53</v>
      </c>
      <c r="E48" s="27">
        <v>1865.73</v>
      </c>
      <c r="F48" s="27">
        <v>17.149999999999999</v>
      </c>
      <c r="G48" s="27">
        <v>21.15</v>
      </c>
      <c r="H48" s="27">
        <v>3830.82</v>
      </c>
      <c r="I48" s="27">
        <v>31.35</v>
      </c>
      <c r="J48" s="27">
        <v>0</v>
      </c>
      <c r="K48" s="47">
        <v>1667.48</v>
      </c>
      <c r="L48" s="20">
        <v>4400.08</v>
      </c>
      <c r="M48" s="20">
        <v>2661.5</v>
      </c>
      <c r="N48" s="20">
        <v>646.96</v>
      </c>
      <c r="O48" s="20">
        <v>2474.75</v>
      </c>
      <c r="P48" s="20">
        <f t="shared" si="14"/>
        <v>2474.75</v>
      </c>
      <c r="Q48" s="21">
        <f t="shared" si="16"/>
        <v>21214.25</v>
      </c>
      <c r="R48" s="22">
        <v>20000</v>
      </c>
      <c r="S48" s="22">
        <f t="shared" si="15"/>
        <v>1214.25</v>
      </c>
    </row>
    <row r="49" spans="1:19" ht="19.899999999999999" customHeight="1" x14ac:dyDescent="0.3">
      <c r="A49" s="7" t="s">
        <v>43</v>
      </c>
      <c r="B49" s="7"/>
      <c r="C49" s="77">
        <f>SUM(D49:O49)</f>
        <v>120768</v>
      </c>
      <c r="D49" s="27">
        <v>10064</v>
      </c>
      <c r="E49" s="27">
        <v>10064</v>
      </c>
      <c r="F49" s="27">
        <v>10064</v>
      </c>
      <c r="G49" s="27">
        <v>10064</v>
      </c>
      <c r="H49" s="27">
        <v>10064</v>
      </c>
      <c r="I49" s="27">
        <v>10064</v>
      </c>
      <c r="J49" s="27">
        <v>10064</v>
      </c>
      <c r="K49" s="47">
        <v>10064</v>
      </c>
      <c r="L49" s="20">
        <v>10064</v>
      </c>
      <c r="M49" s="20">
        <v>10064</v>
      </c>
      <c r="N49" s="20">
        <v>10064</v>
      </c>
      <c r="O49" s="20">
        <v>10064</v>
      </c>
      <c r="P49" s="20">
        <f t="shared" si="14"/>
        <v>10064</v>
      </c>
      <c r="Q49" s="21">
        <f t="shared" si="16"/>
        <v>130832</v>
      </c>
      <c r="R49" s="22">
        <v>120768</v>
      </c>
      <c r="S49" s="22">
        <f t="shared" si="15"/>
        <v>10064</v>
      </c>
    </row>
    <row r="50" spans="1:19" ht="19.899999999999999" customHeight="1" x14ac:dyDescent="0.3">
      <c r="A50" s="7" t="s">
        <v>44</v>
      </c>
      <c r="B50" s="7"/>
      <c r="C50" s="77">
        <f t="shared" si="13"/>
        <v>4571.7</v>
      </c>
      <c r="D50" s="27">
        <v>1220</v>
      </c>
      <c r="E50" s="27">
        <v>435.3</v>
      </c>
      <c r="F50" s="27">
        <v>249</v>
      </c>
      <c r="G50" s="27">
        <v>231.8</v>
      </c>
      <c r="H50" s="27">
        <v>355</v>
      </c>
      <c r="I50" s="27">
        <v>209.85</v>
      </c>
      <c r="J50" s="27">
        <v>235.4</v>
      </c>
      <c r="K50" s="47">
        <v>766.8</v>
      </c>
      <c r="L50" s="20">
        <v>292.5</v>
      </c>
      <c r="M50" s="20">
        <v>186.85</v>
      </c>
      <c r="N50" s="20">
        <v>171.9</v>
      </c>
      <c r="O50" s="20">
        <v>217.3</v>
      </c>
      <c r="P50" s="20">
        <f t="shared" si="14"/>
        <v>217.3</v>
      </c>
      <c r="Q50" s="21">
        <f t="shared" si="16"/>
        <v>4789</v>
      </c>
      <c r="R50" s="22">
        <v>6000</v>
      </c>
      <c r="S50" s="22">
        <f t="shared" si="15"/>
        <v>-1211</v>
      </c>
    </row>
    <row r="51" spans="1:19" ht="19.899999999999999" customHeight="1" x14ac:dyDescent="0.3">
      <c r="A51" s="7" t="s">
        <v>45</v>
      </c>
      <c r="B51" s="7"/>
      <c r="C51" s="77">
        <f t="shared" si="13"/>
        <v>27393.060000000005</v>
      </c>
      <c r="D51" s="27">
        <v>1075.5999999999999</v>
      </c>
      <c r="E51" s="27">
        <v>5135.3599999999997</v>
      </c>
      <c r="F51" s="27">
        <v>3340.34</v>
      </c>
      <c r="G51" s="27">
        <v>3355.86</v>
      </c>
      <c r="H51" s="27">
        <v>1847.03</v>
      </c>
      <c r="I51" s="27">
        <v>2421.89</v>
      </c>
      <c r="J51" s="27">
        <v>1019.03</v>
      </c>
      <c r="K51" s="47">
        <v>1213.5899999999999</v>
      </c>
      <c r="L51" s="20">
        <v>1226.49</v>
      </c>
      <c r="M51" s="20">
        <v>1072.95</v>
      </c>
      <c r="N51" s="20">
        <v>3404.81</v>
      </c>
      <c r="O51" s="20">
        <v>2280.11</v>
      </c>
      <c r="P51" s="20">
        <f t="shared" si="14"/>
        <v>2280.11</v>
      </c>
      <c r="Q51" s="21">
        <f t="shared" si="16"/>
        <v>29673.170000000006</v>
      </c>
      <c r="R51" s="22">
        <v>20000</v>
      </c>
      <c r="S51" s="22">
        <f t="shared" si="15"/>
        <v>9673.1700000000055</v>
      </c>
    </row>
    <row r="52" spans="1:19" ht="19.899999999999999" customHeight="1" x14ac:dyDescent="0.3">
      <c r="A52" s="7" t="s">
        <v>46</v>
      </c>
      <c r="B52" s="7"/>
      <c r="C52" s="77">
        <f t="shared" si="13"/>
        <v>1989.5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1182.4000000000001</v>
      </c>
      <c r="K52" s="27">
        <v>0</v>
      </c>
      <c r="L52" s="20">
        <v>0</v>
      </c>
      <c r="M52" s="20">
        <v>0</v>
      </c>
      <c r="N52" s="20">
        <v>12.5</v>
      </c>
      <c r="O52" s="20">
        <v>794.6</v>
      </c>
      <c r="P52" s="20">
        <f t="shared" si="14"/>
        <v>794.6</v>
      </c>
      <c r="Q52" s="21">
        <f t="shared" si="16"/>
        <v>2784.1</v>
      </c>
      <c r="R52" s="22">
        <v>2100</v>
      </c>
      <c r="S52" s="22">
        <f t="shared" si="15"/>
        <v>684.09999999999991</v>
      </c>
    </row>
    <row r="53" spans="1:19" ht="19.899999999999999" customHeight="1" x14ac:dyDescent="0.3">
      <c r="A53" s="7" t="s">
        <v>47</v>
      </c>
      <c r="B53" s="7"/>
      <c r="C53" s="77">
        <f t="shared" si="13"/>
        <v>36436.639999999999</v>
      </c>
      <c r="D53" s="27">
        <v>1726.1</v>
      </c>
      <c r="E53" s="27">
        <v>1193.0999999999999</v>
      </c>
      <c r="F53" s="27">
        <v>1099.5</v>
      </c>
      <c r="G53" s="27">
        <v>3188</v>
      </c>
      <c r="H53" s="27">
        <v>122.1</v>
      </c>
      <c r="I53" s="27">
        <v>4435</v>
      </c>
      <c r="J53" s="27">
        <v>835.15</v>
      </c>
      <c r="K53" s="47">
        <v>2668</v>
      </c>
      <c r="L53" s="20">
        <v>3171.1</v>
      </c>
      <c r="M53" s="20">
        <v>1750</v>
      </c>
      <c r="N53" s="20">
        <v>9318.14</v>
      </c>
      <c r="O53" s="20">
        <v>6930.45</v>
      </c>
      <c r="P53" s="20">
        <f t="shared" si="14"/>
        <v>6930.45</v>
      </c>
      <c r="Q53" s="21">
        <f t="shared" si="16"/>
        <v>43367.09</v>
      </c>
      <c r="R53" s="22">
        <v>33000</v>
      </c>
      <c r="S53" s="22">
        <f>Q53-R53</f>
        <v>10367.089999999997</v>
      </c>
    </row>
    <row r="54" spans="1:19" ht="19.899999999999999" customHeight="1" x14ac:dyDescent="0.3">
      <c r="A54" s="7" t="s">
        <v>48</v>
      </c>
      <c r="B54" s="7"/>
      <c r="C54" s="77">
        <f t="shared" si="13"/>
        <v>7483.26</v>
      </c>
      <c r="D54" s="27">
        <v>515.20000000000005</v>
      </c>
      <c r="E54" s="27">
        <v>0</v>
      </c>
      <c r="F54" s="27">
        <v>1658.25</v>
      </c>
      <c r="G54" s="27">
        <v>0</v>
      </c>
      <c r="H54" s="27">
        <v>1067.3499999999999</v>
      </c>
      <c r="I54" s="27">
        <v>85</v>
      </c>
      <c r="J54" s="27">
        <v>223.11</v>
      </c>
      <c r="K54" s="47">
        <v>445.1</v>
      </c>
      <c r="L54" s="20">
        <v>270.5</v>
      </c>
      <c r="M54" s="20">
        <v>116</v>
      </c>
      <c r="N54" s="20">
        <v>2331.1</v>
      </c>
      <c r="O54" s="20">
        <v>771.65</v>
      </c>
      <c r="P54" s="20">
        <f t="shared" si="14"/>
        <v>771.65</v>
      </c>
      <c r="Q54" s="21">
        <f t="shared" si="16"/>
        <v>8254.91</v>
      </c>
      <c r="R54" s="22">
        <v>8350</v>
      </c>
      <c r="S54" s="22">
        <f t="shared" si="15"/>
        <v>-95.090000000000146</v>
      </c>
    </row>
    <row r="55" spans="1:19" ht="19.899999999999999" customHeight="1" x14ac:dyDescent="0.3">
      <c r="A55" s="7" t="s">
        <v>49</v>
      </c>
      <c r="B55" s="7"/>
      <c r="C55" s="77">
        <f t="shared" si="13"/>
        <v>352</v>
      </c>
      <c r="D55" s="27">
        <v>95</v>
      </c>
      <c r="E55" s="27">
        <v>12</v>
      </c>
      <c r="F55" s="27">
        <v>75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0">
        <v>0</v>
      </c>
      <c r="M55" s="20">
        <v>85</v>
      </c>
      <c r="N55" s="20">
        <v>85</v>
      </c>
      <c r="O55" s="20">
        <v>0</v>
      </c>
      <c r="P55" s="20">
        <f t="shared" si="14"/>
        <v>0</v>
      </c>
      <c r="Q55" s="21">
        <f t="shared" si="16"/>
        <v>352</v>
      </c>
      <c r="R55" s="22">
        <v>1000</v>
      </c>
      <c r="S55" s="22">
        <f t="shared" si="15"/>
        <v>-648</v>
      </c>
    </row>
    <row r="56" spans="1:19" ht="19.899999999999999" customHeight="1" x14ac:dyDescent="0.3">
      <c r="A56" s="7" t="s">
        <v>50</v>
      </c>
      <c r="B56" s="7"/>
      <c r="C56" s="77">
        <f t="shared" si="13"/>
        <v>2326.9</v>
      </c>
      <c r="D56" s="27">
        <v>0</v>
      </c>
      <c r="E56" s="27">
        <v>113</v>
      </c>
      <c r="F56" s="27">
        <v>36</v>
      </c>
      <c r="G56" s="27">
        <v>37</v>
      </c>
      <c r="H56" s="27">
        <v>222</v>
      </c>
      <c r="I56" s="27">
        <v>80.5</v>
      </c>
      <c r="J56" s="27">
        <v>0</v>
      </c>
      <c r="K56" s="47">
        <v>94.5</v>
      </c>
      <c r="L56" s="20">
        <v>77</v>
      </c>
      <c r="M56" s="20">
        <v>21</v>
      </c>
      <c r="N56" s="20">
        <v>0</v>
      </c>
      <c r="O56" s="20">
        <v>1645.9</v>
      </c>
      <c r="P56" s="20">
        <f t="shared" si="14"/>
        <v>1645.9</v>
      </c>
      <c r="Q56" s="21">
        <f t="shared" si="16"/>
        <v>3972.8</v>
      </c>
      <c r="R56" s="22">
        <v>5500</v>
      </c>
      <c r="S56" s="22">
        <f t="shared" si="15"/>
        <v>-1527.1999999999998</v>
      </c>
    </row>
    <row r="57" spans="1:19" ht="19.899999999999999" customHeight="1" x14ac:dyDescent="0.3">
      <c r="A57" s="7" t="s">
        <v>51</v>
      </c>
      <c r="B57" s="7"/>
      <c r="C57" s="77">
        <f t="shared" si="13"/>
        <v>0.72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0">
        <v>0</v>
      </c>
      <c r="M57" s="20">
        <v>0.72</v>
      </c>
      <c r="N57" s="20">
        <v>0</v>
      </c>
      <c r="O57" s="20">
        <v>0</v>
      </c>
      <c r="P57" s="20">
        <f t="shared" si="14"/>
        <v>0</v>
      </c>
      <c r="Q57" s="21">
        <f t="shared" si="16"/>
        <v>0.72</v>
      </c>
      <c r="R57" s="22">
        <v>0</v>
      </c>
      <c r="S57" s="22">
        <f t="shared" si="15"/>
        <v>0.72</v>
      </c>
    </row>
    <row r="58" spans="1:19" ht="19.899999999999999" customHeight="1" x14ac:dyDescent="0.3">
      <c r="A58" s="7" t="s">
        <v>52</v>
      </c>
      <c r="B58" s="7"/>
      <c r="C58" s="77">
        <f t="shared" si="13"/>
        <v>25977.71</v>
      </c>
      <c r="D58" s="27">
        <v>0</v>
      </c>
      <c r="E58" s="27">
        <v>2149.4699999999998</v>
      </c>
      <c r="F58" s="27">
        <v>2090.48</v>
      </c>
      <c r="G58" s="27">
        <v>2670.8</v>
      </c>
      <c r="H58" s="27">
        <v>5619.36</v>
      </c>
      <c r="I58" s="27">
        <v>2332.04</v>
      </c>
      <c r="J58" s="27">
        <v>794.3</v>
      </c>
      <c r="K58" s="47">
        <v>882.86</v>
      </c>
      <c r="L58" s="20">
        <v>1660.85</v>
      </c>
      <c r="M58" s="20">
        <v>1993.78</v>
      </c>
      <c r="N58" s="20">
        <v>1923.27</v>
      </c>
      <c r="O58" s="20">
        <v>3860.5</v>
      </c>
      <c r="P58" s="20">
        <f t="shared" si="14"/>
        <v>3860.5</v>
      </c>
      <c r="Q58" s="21">
        <f t="shared" si="16"/>
        <v>29838.21</v>
      </c>
      <c r="R58" s="22">
        <v>30240</v>
      </c>
      <c r="S58" s="22">
        <f t="shared" si="15"/>
        <v>-401.79000000000087</v>
      </c>
    </row>
    <row r="59" spans="1:19" ht="19.899999999999999" customHeight="1" x14ac:dyDescent="0.3">
      <c r="A59" s="7" t="s">
        <v>53</v>
      </c>
      <c r="B59" s="7"/>
      <c r="C59" s="77">
        <f t="shared" si="13"/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f t="shared" si="14"/>
        <v>0</v>
      </c>
      <c r="Q59" s="21">
        <f t="shared" si="16"/>
        <v>0</v>
      </c>
      <c r="R59" s="22">
        <v>5300</v>
      </c>
      <c r="S59" s="22">
        <f t="shared" si="15"/>
        <v>-5300</v>
      </c>
    </row>
    <row r="60" spans="1:19" ht="19.899999999999999" customHeight="1" x14ac:dyDescent="0.3">
      <c r="A60" s="7" t="s">
        <v>54</v>
      </c>
      <c r="B60" s="7"/>
      <c r="C60" s="77">
        <f t="shared" si="13"/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48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f t="shared" si="14"/>
        <v>0</v>
      </c>
      <c r="Q60" s="21">
        <f t="shared" si="16"/>
        <v>0</v>
      </c>
      <c r="R60" s="22">
        <v>0</v>
      </c>
      <c r="S60" s="22">
        <f t="shared" si="15"/>
        <v>0</v>
      </c>
    </row>
    <row r="61" spans="1:19" ht="19.899999999999999" customHeight="1" x14ac:dyDescent="0.3">
      <c r="A61" s="7" t="s">
        <v>55</v>
      </c>
      <c r="B61" s="7"/>
      <c r="C61" s="77">
        <f t="shared" si="13"/>
        <v>7850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48">
        <v>0</v>
      </c>
      <c r="K61" s="27">
        <v>0</v>
      </c>
      <c r="L61" s="20">
        <v>0</v>
      </c>
      <c r="M61" s="20">
        <v>0</v>
      </c>
      <c r="N61" s="20">
        <v>0</v>
      </c>
      <c r="O61" s="20">
        <v>7850</v>
      </c>
      <c r="P61" s="20">
        <f>SUM(O61)</f>
        <v>7850</v>
      </c>
      <c r="Q61" s="21">
        <f>C61+P61</f>
        <v>15700</v>
      </c>
      <c r="R61" s="22">
        <v>10250</v>
      </c>
      <c r="S61" s="22">
        <f t="shared" si="15"/>
        <v>5450</v>
      </c>
    </row>
    <row r="62" spans="1:19" ht="19.899999999999999" customHeight="1" x14ac:dyDescent="0.3">
      <c r="A62" s="7" t="s">
        <v>56</v>
      </c>
      <c r="B62" s="49"/>
      <c r="C62" s="77">
        <f t="shared" si="13"/>
        <v>5000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0">
        <v>0</v>
      </c>
      <c r="M62" s="20">
        <v>0</v>
      </c>
      <c r="N62" s="20">
        <v>0</v>
      </c>
      <c r="O62" s="20">
        <v>5000</v>
      </c>
      <c r="P62" s="20">
        <f t="shared" si="14"/>
        <v>5000</v>
      </c>
      <c r="Q62" s="21">
        <f t="shared" si="16"/>
        <v>10000</v>
      </c>
      <c r="R62" s="22">
        <v>5000</v>
      </c>
      <c r="S62" s="22">
        <f t="shared" si="15"/>
        <v>5000</v>
      </c>
    </row>
    <row r="63" spans="1:19" ht="19.899999999999999" customHeight="1" x14ac:dyDescent="0.3">
      <c r="A63" s="7" t="s">
        <v>57</v>
      </c>
      <c r="B63" s="49"/>
      <c r="C63" s="77">
        <f t="shared" si="13"/>
        <v>12116.8</v>
      </c>
      <c r="D63" s="27">
        <v>490</v>
      </c>
      <c r="E63" s="27">
        <v>0</v>
      </c>
      <c r="F63" s="27">
        <v>1422.8</v>
      </c>
      <c r="G63" s="27">
        <v>490</v>
      </c>
      <c r="H63" s="27">
        <v>956.4</v>
      </c>
      <c r="I63" s="27">
        <v>490</v>
      </c>
      <c r="J63" s="27">
        <v>1889.2</v>
      </c>
      <c r="K63" s="47">
        <v>956.4</v>
      </c>
      <c r="L63" s="20">
        <v>956.4</v>
      </c>
      <c r="M63" s="20">
        <v>956.4</v>
      </c>
      <c r="N63" s="20">
        <v>720</v>
      </c>
      <c r="O63" s="20">
        <v>2789.2</v>
      </c>
      <c r="P63" s="20">
        <f t="shared" si="14"/>
        <v>2789.2</v>
      </c>
      <c r="Q63" s="21">
        <f t="shared" si="16"/>
        <v>14906</v>
      </c>
      <c r="R63" s="22">
        <v>12000</v>
      </c>
      <c r="S63" s="22">
        <f t="shared" si="15"/>
        <v>2906</v>
      </c>
    </row>
    <row r="64" spans="1:19" ht="19.899999999999999" customHeight="1" x14ac:dyDescent="0.3">
      <c r="A64" s="7" t="s">
        <v>58</v>
      </c>
      <c r="B64" s="49"/>
      <c r="C64" s="77">
        <f t="shared" si="13"/>
        <v>2545.54</v>
      </c>
      <c r="D64" s="27">
        <v>0</v>
      </c>
      <c r="E64" s="27">
        <v>0</v>
      </c>
      <c r="F64" s="27">
        <v>0</v>
      </c>
      <c r="G64" s="27">
        <v>954</v>
      </c>
      <c r="H64" s="27">
        <v>0</v>
      </c>
      <c r="I64" s="27">
        <v>0</v>
      </c>
      <c r="J64" s="27">
        <v>318</v>
      </c>
      <c r="K64" s="27">
        <v>0</v>
      </c>
      <c r="L64" s="20">
        <v>0</v>
      </c>
      <c r="M64" s="20">
        <v>637.54</v>
      </c>
      <c r="N64" s="20">
        <v>0</v>
      </c>
      <c r="O64" s="20">
        <v>636</v>
      </c>
      <c r="P64" s="20">
        <f t="shared" si="14"/>
        <v>636</v>
      </c>
      <c r="Q64" s="21">
        <f t="shared" ref="Q64:Q93" si="17">C64+P64</f>
        <v>3181.54</v>
      </c>
      <c r="R64" s="22">
        <v>3000</v>
      </c>
      <c r="S64" s="22">
        <f t="shared" si="15"/>
        <v>181.53999999999996</v>
      </c>
    </row>
    <row r="65" spans="1:19" ht="19.899999999999999" customHeight="1" x14ac:dyDescent="0.3">
      <c r="A65" s="7" t="s">
        <v>59</v>
      </c>
      <c r="B65" s="49"/>
      <c r="C65" s="77">
        <f t="shared" si="13"/>
        <v>4960.8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1139.5</v>
      </c>
      <c r="K65" s="47">
        <v>3233</v>
      </c>
      <c r="L65" s="20">
        <v>0</v>
      </c>
      <c r="M65" s="20">
        <v>0</v>
      </c>
      <c r="N65" s="20">
        <v>0</v>
      </c>
      <c r="O65" s="20">
        <v>588.29999999999995</v>
      </c>
      <c r="P65" s="20">
        <f t="shared" si="14"/>
        <v>588.29999999999995</v>
      </c>
      <c r="Q65" s="21">
        <f t="shared" si="17"/>
        <v>5549.1</v>
      </c>
      <c r="R65" s="22">
        <v>5000</v>
      </c>
      <c r="S65" s="22">
        <f t="shared" si="15"/>
        <v>549.10000000000036</v>
      </c>
    </row>
    <row r="66" spans="1:19" ht="19.899999999999999" customHeight="1" x14ac:dyDescent="0.3">
      <c r="A66" s="7" t="s">
        <v>60</v>
      </c>
      <c r="B66" s="49"/>
      <c r="C66" s="77">
        <f t="shared" si="13"/>
        <v>1334.86</v>
      </c>
      <c r="D66" s="27">
        <v>16.2</v>
      </c>
      <c r="E66" s="27">
        <v>131.4</v>
      </c>
      <c r="F66" s="27">
        <v>91.6</v>
      </c>
      <c r="G66" s="27">
        <v>14.3</v>
      </c>
      <c r="H66" s="27">
        <v>41.93</v>
      </c>
      <c r="I66" s="27">
        <v>49</v>
      </c>
      <c r="J66" s="27">
        <v>268.94</v>
      </c>
      <c r="K66" s="47">
        <v>80.319999999999993</v>
      </c>
      <c r="L66" s="20">
        <v>41.55</v>
      </c>
      <c r="M66" s="20">
        <v>87.16</v>
      </c>
      <c r="N66" s="20">
        <v>36.28</v>
      </c>
      <c r="O66" s="20">
        <v>476.18</v>
      </c>
      <c r="P66" s="20">
        <f t="shared" si="14"/>
        <v>476.18</v>
      </c>
      <c r="Q66" s="21">
        <f t="shared" si="17"/>
        <v>1811.04</v>
      </c>
      <c r="R66" s="22">
        <v>1000</v>
      </c>
      <c r="S66" s="22">
        <f t="shared" si="15"/>
        <v>811.04</v>
      </c>
    </row>
    <row r="67" spans="1:19" ht="19.899999999999999" customHeight="1" x14ac:dyDescent="0.3">
      <c r="A67" s="7" t="s">
        <v>61</v>
      </c>
      <c r="B67" s="49"/>
      <c r="C67" s="77">
        <f t="shared" si="13"/>
        <v>200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50</v>
      </c>
      <c r="J67" s="48">
        <v>0</v>
      </c>
      <c r="K67" s="27">
        <v>0</v>
      </c>
      <c r="L67" s="20">
        <v>150</v>
      </c>
      <c r="M67" s="20">
        <v>0</v>
      </c>
      <c r="N67" s="20">
        <v>0</v>
      </c>
      <c r="O67" s="20">
        <v>0</v>
      </c>
      <c r="P67" s="20">
        <f t="shared" si="14"/>
        <v>0</v>
      </c>
      <c r="Q67" s="21">
        <f t="shared" si="17"/>
        <v>200</v>
      </c>
      <c r="R67" s="22">
        <v>180</v>
      </c>
      <c r="S67" s="22">
        <f t="shared" si="15"/>
        <v>20</v>
      </c>
    </row>
    <row r="68" spans="1:19" ht="19.899999999999999" customHeight="1" x14ac:dyDescent="0.3">
      <c r="A68" s="7" t="s">
        <v>62</v>
      </c>
      <c r="B68" s="49"/>
      <c r="C68" s="77">
        <f t="shared" si="13"/>
        <v>1167.49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0">
        <v>0</v>
      </c>
      <c r="M68" s="20">
        <v>1167.49</v>
      </c>
      <c r="N68" s="20">
        <v>0</v>
      </c>
      <c r="O68" s="20">
        <v>0</v>
      </c>
      <c r="P68" s="20">
        <f t="shared" si="14"/>
        <v>0</v>
      </c>
      <c r="Q68" s="21">
        <f t="shared" si="17"/>
        <v>1167.49</v>
      </c>
      <c r="R68" s="22">
        <v>1000</v>
      </c>
      <c r="S68" s="22">
        <f t="shared" si="15"/>
        <v>167.49</v>
      </c>
    </row>
    <row r="69" spans="1:19" ht="19.899999999999999" customHeight="1" x14ac:dyDescent="0.3">
      <c r="A69" s="7" t="s">
        <v>63</v>
      </c>
      <c r="B69" s="49"/>
      <c r="C69" s="77">
        <f t="shared" si="13"/>
        <v>330</v>
      </c>
      <c r="D69" s="27">
        <v>330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f t="shared" si="14"/>
        <v>0</v>
      </c>
      <c r="Q69" s="21">
        <f t="shared" si="17"/>
        <v>330</v>
      </c>
      <c r="R69" s="22">
        <v>330</v>
      </c>
      <c r="S69" s="22">
        <f t="shared" si="15"/>
        <v>0</v>
      </c>
    </row>
    <row r="70" spans="1:19" ht="19.899999999999999" customHeight="1" x14ac:dyDescent="0.3">
      <c r="A70" s="7" t="s">
        <v>64</v>
      </c>
      <c r="B70" s="49"/>
      <c r="C70" s="77">
        <f t="shared" si="13"/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0">
        <v>0</v>
      </c>
      <c r="N70" s="20">
        <v>0</v>
      </c>
      <c r="O70" s="20">
        <v>0</v>
      </c>
      <c r="P70" s="20">
        <f t="shared" si="14"/>
        <v>0</v>
      </c>
      <c r="Q70" s="21">
        <f t="shared" si="17"/>
        <v>0</v>
      </c>
      <c r="R70" s="22">
        <v>1000</v>
      </c>
      <c r="S70" s="22">
        <f t="shared" si="15"/>
        <v>-1000</v>
      </c>
    </row>
    <row r="71" spans="1:19" ht="19.899999999999999" customHeight="1" x14ac:dyDescent="0.3">
      <c r="A71" s="7" t="s">
        <v>65</v>
      </c>
      <c r="B71" s="49"/>
      <c r="C71" s="77">
        <f t="shared" si="13"/>
        <v>6310.2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0">
        <v>0</v>
      </c>
      <c r="N71" s="20">
        <v>0</v>
      </c>
      <c r="O71" s="20">
        <v>6310.2</v>
      </c>
      <c r="P71" s="20">
        <f t="shared" si="14"/>
        <v>6310.2</v>
      </c>
      <c r="Q71" s="21">
        <f t="shared" si="17"/>
        <v>12620.4</v>
      </c>
      <c r="R71" s="22"/>
      <c r="S71" s="22">
        <f t="shared" si="15"/>
        <v>12620.4</v>
      </c>
    </row>
    <row r="72" spans="1:19" ht="19.899999999999999" customHeight="1" x14ac:dyDescent="0.3">
      <c r="A72" s="7" t="s">
        <v>66</v>
      </c>
      <c r="B72" s="49"/>
      <c r="C72" s="77">
        <f t="shared" si="13"/>
        <v>60442.09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0">
        <v>0</v>
      </c>
      <c r="M72" s="20">
        <v>0</v>
      </c>
      <c r="N72" s="20">
        <v>0</v>
      </c>
      <c r="O72" s="20">
        <v>60442.09</v>
      </c>
      <c r="P72" s="20">
        <f t="shared" si="14"/>
        <v>60442.09</v>
      </c>
      <c r="Q72" s="21">
        <f t="shared" si="17"/>
        <v>120884.18</v>
      </c>
      <c r="R72" s="22">
        <v>0</v>
      </c>
      <c r="S72" s="22">
        <f t="shared" si="15"/>
        <v>120884.18</v>
      </c>
    </row>
    <row r="73" spans="1:19" ht="19.899999999999999" customHeight="1" x14ac:dyDescent="0.3">
      <c r="A73" s="7"/>
      <c r="B73" s="49"/>
      <c r="C73" s="7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0"/>
      <c r="Q73" s="21"/>
      <c r="R73" s="22"/>
      <c r="S73" s="22"/>
    </row>
    <row r="74" spans="1:19" ht="19.899999999999999" customHeight="1" x14ac:dyDescent="0.3">
      <c r="A74" s="16" t="s">
        <v>67</v>
      </c>
      <c r="B74" s="49"/>
      <c r="C74" s="77"/>
      <c r="D74" s="27"/>
      <c r="E74" s="27"/>
      <c r="F74" s="27"/>
      <c r="G74" s="27"/>
      <c r="H74" s="27"/>
      <c r="I74" s="27"/>
      <c r="J74" s="50"/>
      <c r="K74" s="47"/>
      <c r="L74" s="3"/>
      <c r="P74" s="20"/>
      <c r="Q74" s="21"/>
      <c r="R74" s="22"/>
      <c r="S74" s="22"/>
    </row>
    <row r="75" spans="1:19" ht="19.899999999999999" customHeight="1" x14ac:dyDescent="0.3">
      <c r="A75" s="7" t="s">
        <v>36</v>
      </c>
      <c r="B75" s="7"/>
      <c r="C75" s="77">
        <f t="shared" ref="C75:C112" si="18">SUM(D75:O75)</f>
        <v>11405.220000000001</v>
      </c>
      <c r="D75" s="27">
        <v>0</v>
      </c>
      <c r="E75" s="27">
        <v>3771.12</v>
      </c>
      <c r="F75" s="27">
        <v>0</v>
      </c>
      <c r="G75" s="27">
        <v>1914.46</v>
      </c>
      <c r="H75" s="27">
        <v>2157.21</v>
      </c>
      <c r="I75" s="27">
        <v>1463.46</v>
      </c>
      <c r="J75" s="20">
        <v>205.6</v>
      </c>
      <c r="K75" s="27">
        <v>0</v>
      </c>
      <c r="L75" s="20">
        <v>381.62</v>
      </c>
      <c r="M75" s="20">
        <v>849.75</v>
      </c>
      <c r="N75" s="20">
        <v>326.5</v>
      </c>
      <c r="O75" s="20">
        <v>335.5</v>
      </c>
      <c r="P75" s="20">
        <f t="shared" ref="P75:P111" si="19">SUM(O75)</f>
        <v>335.5</v>
      </c>
      <c r="Q75" s="21">
        <f t="shared" si="17"/>
        <v>11740.720000000001</v>
      </c>
      <c r="R75" s="22">
        <v>40000</v>
      </c>
      <c r="S75" s="22">
        <f>Q75-R75</f>
        <v>-28259.279999999999</v>
      </c>
    </row>
    <row r="76" spans="1:19" ht="19.899999999999999" customHeight="1" x14ac:dyDescent="0.3">
      <c r="A76" s="7" t="s">
        <v>68</v>
      </c>
      <c r="B76" s="49"/>
      <c r="C76" s="77">
        <f t="shared" si="18"/>
        <v>1418620.8599999999</v>
      </c>
      <c r="D76" s="27">
        <v>9582.4</v>
      </c>
      <c r="E76" s="27">
        <v>9660.49</v>
      </c>
      <c r="F76" s="72">
        <v>170274.8</v>
      </c>
      <c r="G76" s="27">
        <v>73262.710000000006</v>
      </c>
      <c r="H76" s="27">
        <v>11924.2</v>
      </c>
      <c r="I76" s="27">
        <v>80464.399999999994</v>
      </c>
      <c r="J76" s="27">
        <v>106889.46</v>
      </c>
      <c r="K76" s="47">
        <f>32903.16+260</f>
        <v>33163.160000000003</v>
      </c>
      <c r="L76" s="20">
        <v>25785.07</v>
      </c>
      <c r="M76" s="20">
        <v>269340.5</v>
      </c>
      <c r="N76" s="20">
        <f>329570.11+7300</f>
        <v>336870.11</v>
      </c>
      <c r="O76" s="20">
        <v>291403.56</v>
      </c>
      <c r="P76" s="20">
        <f t="shared" si="19"/>
        <v>291403.56</v>
      </c>
      <c r="Q76" s="21">
        <f t="shared" si="17"/>
        <v>1710024.42</v>
      </c>
      <c r="R76" s="22">
        <v>1550000</v>
      </c>
      <c r="S76" s="22">
        <f t="shared" ref="S76:S112" si="20">Q76-R76</f>
        <v>160024.41999999993</v>
      </c>
    </row>
    <row r="77" spans="1:19" ht="19.899999999999999" customHeight="1" x14ac:dyDescent="0.3">
      <c r="A77" s="7" t="s">
        <v>69</v>
      </c>
      <c r="B77" s="49"/>
      <c r="C77" s="77">
        <f t="shared" si="18"/>
        <v>374560.18</v>
      </c>
      <c r="D77" s="27">
        <v>19550</v>
      </c>
      <c r="E77" s="27">
        <v>5720.78</v>
      </c>
      <c r="F77" s="27">
        <v>72069</v>
      </c>
      <c r="G77" s="27">
        <v>14145</v>
      </c>
      <c r="H77" s="27">
        <v>57313.57</v>
      </c>
      <c r="I77" s="27">
        <v>5531.9</v>
      </c>
      <c r="J77" s="27">
        <v>21400</v>
      </c>
      <c r="K77" s="47">
        <v>22660</v>
      </c>
      <c r="L77" s="20">
        <v>14950</v>
      </c>
      <c r="M77" s="20">
        <v>11182</v>
      </c>
      <c r="N77" s="20">
        <v>5812</v>
      </c>
      <c r="O77" s="20">
        <v>124225.93</v>
      </c>
      <c r="P77" s="20">
        <f t="shared" si="19"/>
        <v>124225.93</v>
      </c>
      <c r="Q77" s="21">
        <f t="shared" si="17"/>
        <v>498786.11</v>
      </c>
      <c r="R77" s="22">
        <v>457000</v>
      </c>
      <c r="S77" s="22">
        <f t="shared" si="20"/>
        <v>41786.109999999986</v>
      </c>
    </row>
    <row r="78" spans="1:19" ht="19.899999999999999" customHeight="1" x14ac:dyDescent="0.3">
      <c r="A78" s="7" t="s">
        <v>70</v>
      </c>
      <c r="B78" s="49"/>
      <c r="C78" s="77">
        <f t="shared" si="18"/>
        <v>171683.87000000002</v>
      </c>
      <c r="D78" s="27">
        <v>-389.6</v>
      </c>
      <c r="E78" s="27">
        <v>-1317.44</v>
      </c>
      <c r="F78" s="27">
        <v>5296.61</v>
      </c>
      <c r="G78" s="27">
        <v>28300</v>
      </c>
      <c r="H78" s="27">
        <v>34600</v>
      </c>
      <c r="I78" s="27">
        <v>34353.800000000003</v>
      </c>
      <c r="J78" s="27">
        <v>0</v>
      </c>
      <c r="K78" s="47">
        <v>22144.799999999999</v>
      </c>
      <c r="L78" s="20">
        <v>9537.7000000000007</v>
      </c>
      <c r="M78" s="20">
        <v>19195</v>
      </c>
      <c r="N78" s="20">
        <v>125</v>
      </c>
      <c r="O78" s="20">
        <v>19838</v>
      </c>
      <c r="P78" s="20">
        <f t="shared" si="19"/>
        <v>19838</v>
      </c>
      <c r="Q78" s="21">
        <f>C78+P78</f>
        <v>191521.87000000002</v>
      </c>
      <c r="R78" s="22">
        <v>160000</v>
      </c>
      <c r="S78" s="22">
        <f t="shared" si="20"/>
        <v>31521.870000000024</v>
      </c>
    </row>
    <row r="79" spans="1:19" ht="19.899999999999999" customHeight="1" x14ac:dyDescent="0.3">
      <c r="A79" s="7" t="s">
        <v>71</v>
      </c>
      <c r="B79" s="49"/>
      <c r="C79" s="77">
        <f t="shared" si="18"/>
        <v>11500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2">
        <v>11500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f t="shared" si="19"/>
        <v>0</v>
      </c>
      <c r="Q79" s="21">
        <f t="shared" si="17"/>
        <v>11500</v>
      </c>
      <c r="R79" s="22">
        <v>0</v>
      </c>
      <c r="S79" s="22">
        <f t="shared" si="20"/>
        <v>11500</v>
      </c>
    </row>
    <row r="80" spans="1:19" ht="19.899999999999999" customHeight="1" x14ac:dyDescent="0.3">
      <c r="A80" s="7" t="s">
        <v>72</v>
      </c>
      <c r="B80" s="49"/>
      <c r="C80" s="77">
        <f t="shared" si="18"/>
        <v>6365.8</v>
      </c>
      <c r="D80" s="27">
        <v>0</v>
      </c>
      <c r="E80" s="27">
        <v>0</v>
      </c>
      <c r="F80" s="27">
        <v>87</v>
      </c>
      <c r="G80" s="27">
        <v>0</v>
      </c>
      <c r="H80" s="27">
        <v>2580</v>
      </c>
      <c r="I80" s="27">
        <v>300</v>
      </c>
      <c r="J80" s="27">
        <v>204</v>
      </c>
      <c r="K80" s="47">
        <v>2894.8</v>
      </c>
      <c r="L80" s="20">
        <v>300</v>
      </c>
      <c r="M80" s="20">
        <v>0</v>
      </c>
      <c r="N80" s="20">
        <v>0</v>
      </c>
      <c r="O80" s="20">
        <v>0</v>
      </c>
      <c r="P80" s="20">
        <f t="shared" si="19"/>
        <v>0</v>
      </c>
      <c r="Q80" s="21">
        <f t="shared" si="17"/>
        <v>6365.8</v>
      </c>
      <c r="R80" s="22">
        <v>6000</v>
      </c>
      <c r="S80" s="22">
        <f t="shared" si="20"/>
        <v>365.80000000000018</v>
      </c>
    </row>
    <row r="81" spans="1:21" ht="19.899999999999999" customHeight="1" x14ac:dyDescent="0.3">
      <c r="A81" s="7" t="s">
        <v>73</v>
      </c>
      <c r="B81" s="49"/>
      <c r="C81" s="77">
        <f t="shared" si="18"/>
        <v>32864.51</v>
      </c>
      <c r="D81" s="27">
        <v>2500</v>
      </c>
      <c r="E81" s="27">
        <v>2500</v>
      </c>
      <c r="F81" s="27">
        <v>0</v>
      </c>
      <c r="G81" s="27">
        <v>2664.51</v>
      </c>
      <c r="H81" s="27">
        <v>5600</v>
      </c>
      <c r="I81" s="27">
        <v>2800</v>
      </c>
      <c r="J81" s="27">
        <v>2800</v>
      </c>
      <c r="K81" s="47">
        <v>2800</v>
      </c>
      <c r="L81" s="20">
        <v>0</v>
      </c>
      <c r="M81" s="20">
        <v>5600</v>
      </c>
      <c r="N81" s="20">
        <v>2800</v>
      </c>
      <c r="O81" s="20">
        <v>2800</v>
      </c>
      <c r="P81" s="20">
        <f t="shared" si="19"/>
        <v>2800</v>
      </c>
      <c r="Q81" s="21">
        <f t="shared" si="17"/>
        <v>35664.51</v>
      </c>
      <c r="R81" s="22">
        <v>35000</v>
      </c>
      <c r="S81" s="22">
        <f t="shared" si="20"/>
        <v>664.51000000000204</v>
      </c>
    </row>
    <row r="82" spans="1:21" ht="19.899999999999999" customHeight="1" x14ac:dyDescent="0.3">
      <c r="A82" s="7" t="s">
        <v>74</v>
      </c>
      <c r="B82" s="49"/>
      <c r="C82" s="77">
        <f t="shared" si="18"/>
        <v>12720</v>
      </c>
      <c r="D82" s="27">
        <v>3180</v>
      </c>
      <c r="E82" s="27">
        <v>0</v>
      </c>
      <c r="F82" s="27">
        <v>0</v>
      </c>
      <c r="G82" s="27">
        <v>3180</v>
      </c>
      <c r="H82" s="27">
        <v>0</v>
      </c>
      <c r="I82" s="27">
        <v>0</v>
      </c>
      <c r="J82" s="27">
        <v>3180</v>
      </c>
      <c r="K82" s="27">
        <v>0</v>
      </c>
      <c r="L82" s="20">
        <v>0</v>
      </c>
      <c r="M82" s="20">
        <v>3180</v>
      </c>
      <c r="N82" s="20">
        <v>0</v>
      </c>
      <c r="O82" s="20">
        <v>0</v>
      </c>
      <c r="P82" s="20">
        <f t="shared" si="19"/>
        <v>0</v>
      </c>
      <c r="Q82" s="21">
        <f t="shared" si="17"/>
        <v>12720</v>
      </c>
      <c r="R82" s="22">
        <v>15000</v>
      </c>
      <c r="S82" s="22">
        <f t="shared" si="20"/>
        <v>-2280</v>
      </c>
    </row>
    <row r="83" spans="1:21" ht="19.899999999999999" customHeight="1" x14ac:dyDescent="0.3">
      <c r="A83" s="7" t="s">
        <v>75</v>
      </c>
      <c r="B83" s="49"/>
      <c r="C83" s="77">
        <f t="shared" si="18"/>
        <v>46784.76</v>
      </c>
      <c r="D83" s="27">
        <v>0</v>
      </c>
      <c r="E83" s="27">
        <v>0</v>
      </c>
      <c r="F83" s="27">
        <v>46784.76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f t="shared" si="19"/>
        <v>0</v>
      </c>
      <c r="Q83" s="21">
        <f t="shared" si="17"/>
        <v>46784.76</v>
      </c>
      <c r="R83" s="22">
        <v>0</v>
      </c>
      <c r="S83" s="22">
        <f t="shared" si="20"/>
        <v>46784.76</v>
      </c>
    </row>
    <row r="84" spans="1:21" ht="19.899999999999999" customHeight="1" x14ac:dyDescent="0.3">
      <c r="A84" s="7" t="s">
        <v>76</v>
      </c>
      <c r="B84" s="49"/>
      <c r="C84" s="77">
        <f t="shared" si="18"/>
        <v>23400</v>
      </c>
      <c r="D84" s="27">
        <v>2400</v>
      </c>
      <c r="E84" s="27">
        <v>0</v>
      </c>
      <c r="F84" s="27">
        <v>0</v>
      </c>
      <c r="G84" s="27">
        <v>5400</v>
      </c>
      <c r="H84" s="27">
        <v>0</v>
      </c>
      <c r="I84" s="27">
        <v>0</v>
      </c>
      <c r="J84" s="27">
        <v>2100</v>
      </c>
      <c r="K84" s="27">
        <v>0</v>
      </c>
      <c r="L84" s="20">
        <v>0</v>
      </c>
      <c r="M84" s="20">
        <v>0</v>
      </c>
      <c r="N84" s="20">
        <v>1500</v>
      </c>
      <c r="O84" s="20">
        <v>12000</v>
      </c>
      <c r="P84" s="20">
        <f t="shared" si="19"/>
        <v>12000</v>
      </c>
      <c r="Q84" s="21">
        <f t="shared" si="17"/>
        <v>35400</v>
      </c>
      <c r="R84" s="22">
        <v>80000</v>
      </c>
      <c r="S84" s="22">
        <f t="shared" si="20"/>
        <v>-44600</v>
      </c>
    </row>
    <row r="85" spans="1:21" ht="19.899999999999999" customHeight="1" x14ac:dyDescent="0.3">
      <c r="A85" s="7" t="s">
        <v>77</v>
      </c>
      <c r="B85" s="49"/>
      <c r="C85" s="77">
        <f t="shared" si="18"/>
        <v>14250</v>
      </c>
      <c r="D85" s="27">
        <v>5060</v>
      </c>
      <c r="E85" s="27">
        <v>0</v>
      </c>
      <c r="F85" s="27">
        <v>0</v>
      </c>
      <c r="G85" s="27">
        <v>0</v>
      </c>
      <c r="H85" s="27">
        <v>0</v>
      </c>
      <c r="I85" s="27">
        <v>120</v>
      </c>
      <c r="J85" s="48">
        <v>0</v>
      </c>
      <c r="K85" s="27">
        <v>0</v>
      </c>
      <c r="L85" s="20">
        <v>7070</v>
      </c>
      <c r="M85" s="20">
        <v>0</v>
      </c>
      <c r="N85" s="20">
        <v>0</v>
      </c>
      <c r="O85" s="20">
        <v>2000</v>
      </c>
      <c r="P85" s="20">
        <f t="shared" si="19"/>
        <v>2000</v>
      </c>
      <c r="Q85" s="21">
        <f t="shared" si="17"/>
        <v>16250</v>
      </c>
      <c r="R85" s="22">
        <v>30000</v>
      </c>
      <c r="S85" s="22">
        <f t="shared" si="20"/>
        <v>-13750</v>
      </c>
    </row>
    <row r="86" spans="1:21" ht="19.899999999999999" customHeight="1" x14ac:dyDescent="0.3">
      <c r="A86" s="7" t="s">
        <v>78</v>
      </c>
      <c r="B86" s="49"/>
      <c r="C86" s="77">
        <f t="shared" si="18"/>
        <v>126200</v>
      </c>
      <c r="D86" s="27">
        <v>0</v>
      </c>
      <c r="E86" s="27">
        <v>15375</v>
      </c>
      <c r="F86" s="27">
        <v>0</v>
      </c>
      <c r="G86" s="27">
        <v>0</v>
      </c>
      <c r="H86" s="27">
        <v>24000</v>
      </c>
      <c r="I86" s="27">
        <v>3500</v>
      </c>
      <c r="J86" s="20">
        <v>53325</v>
      </c>
      <c r="K86" s="27">
        <v>0</v>
      </c>
      <c r="L86" s="20">
        <v>30000</v>
      </c>
      <c r="M86" s="20">
        <v>0</v>
      </c>
      <c r="N86" s="20">
        <v>0</v>
      </c>
      <c r="O86" s="20">
        <v>0</v>
      </c>
      <c r="P86" s="20">
        <f t="shared" si="19"/>
        <v>0</v>
      </c>
      <c r="Q86" s="21">
        <f t="shared" si="17"/>
        <v>126200</v>
      </c>
      <c r="R86" s="22">
        <v>100000</v>
      </c>
      <c r="S86" s="22">
        <f t="shared" si="20"/>
        <v>26200</v>
      </c>
    </row>
    <row r="87" spans="1:21" ht="19.899999999999999" customHeight="1" x14ac:dyDescent="0.3">
      <c r="A87" s="7" t="s">
        <v>79</v>
      </c>
      <c r="B87" s="49"/>
      <c r="C87" s="77">
        <f t="shared" si="18"/>
        <v>498341.30000000005</v>
      </c>
      <c r="D87" s="27">
        <v>13598.8</v>
      </c>
      <c r="E87" s="27">
        <v>51325.46</v>
      </c>
      <c r="F87" s="72">
        <v>53920</v>
      </c>
      <c r="G87" s="27">
        <v>13357</v>
      </c>
      <c r="H87" s="27">
        <v>92190.399999999994</v>
      </c>
      <c r="I87" s="27">
        <v>57240</v>
      </c>
      <c r="J87" s="27">
        <v>52870.03</v>
      </c>
      <c r="K87" s="47">
        <v>10344.51</v>
      </c>
      <c r="L87" s="20">
        <v>24640</v>
      </c>
      <c r="M87" s="20">
        <v>5768</v>
      </c>
      <c r="N87" s="20">
        <v>15561.6</v>
      </c>
      <c r="O87" s="20">
        <v>107525.5</v>
      </c>
      <c r="P87" s="20">
        <f t="shared" si="19"/>
        <v>107525.5</v>
      </c>
      <c r="Q87" s="21">
        <f t="shared" si="17"/>
        <v>605866.80000000005</v>
      </c>
      <c r="R87" s="22">
        <v>710000</v>
      </c>
      <c r="S87" s="22">
        <f t="shared" si="20"/>
        <v>-104133.19999999995</v>
      </c>
    </row>
    <row r="88" spans="1:21" ht="19.899999999999999" customHeight="1" x14ac:dyDescent="0.3">
      <c r="A88" s="7" t="s">
        <v>80</v>
      </c>
      <c r="B88" s="49"/>
      <c r="C88" s="77">
        <f t="shared" si="18"/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f t="shared" si="19"/>
        <v>0</v>
      </c>
      <c r="Q88" s="21">
        <f t="shared" si="17"/>
        <v>0</v>
      </c>
      <c r="R88" s="22">
        <v>2000</v>
      </c>
      <c r="S88" s="22">
        <f t="shared" si="20"/>
        <v>-2000</v>
      </c>
    </row>
    <row r="89" spans="1:21" ht="19.899999999999999" customHeight="1" x14ac:dyDescent="0.3">
      <c r="A89" s="7" t="s">
        <v>81</v>
      </c>
      <c r="B89" s="49"/>
      <c r="C89" s="77">
        <f t="shared" si="18"/>
        <v>882673.51</v>
      </c>
      <c r="D89" s="27">
        <v>0</v>
      </c>
      <c r="E89" s="27">
        <v>0</v>
      </c>
      <c r="F89" s="27">
        <v>210</v>
      </c>
      <c r="G89" s="27">
        <v>0</v>
      </c>
      <c r="H89" s="27">
        <v>0</v>
      </c>
      <c r="I89" s="27">
        <v>0</v>
      </c>
      <c r="J89" s="27">
        <f>81452.5-6422.5</f>
        <v>75030</v>
      </c>
      <c r="K89" s="27">
        <v>0</v>
      </c>
      <c r="L89" s="20">
        <v>0</v>
      </c>
      <c r="M89" s="20">
        <v>83572.800000000003</v>
      </c>
      <c r="N89" s="20">
        <v>63583.91</v>
      </c>
      <c r="O89" s="20">
        <v>660276.80000000005</v>
      </c>
      <c r="P89" s="20">
        <f t="shared" si="19"/>
        <v>660276.80000000005</v>
      </c>
      <c r="Q89" s="21">
        <f t="shared" si="17"/>
        <v>1542950.31</v>
      </c>
      <c r="R89" s="22">
        <v>1300000</v>
      </c>
      <c r="S89" s="22">
        <f t="shared" si="20"/>
        <v>242950.31000000006</v>
      </c>
    </row>
    <row r="90" spans="1:21" ht="19.899999999999999" customHeight="1" x14ac:dyDescent="0.3">
      <c r="A90" s="7" t="s">
        <v>82</v>
      </c>
      <c r="B90" s="49"/>
      <c r="C90" s="77">
        <f t="shared" si="18"/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0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f t="shared" si="19"/>
        <v>0</v>
      </c>
      <c r="Q90" s="21">
        <f t="shared" si="17"/>
        <v>0</v>
      </c>
      <c r="R90" s="22">
        <v>200000</v>
      </c>
      <c r="S90" s="22">
        <f t="shared" si="20"/>
        <v>-200000</v>
      </c>
    </row>
    <row r="91" spans="1:21" ht="19.899999999999999" customHeight="1" x14ac:dyDescent="0.3">
      <c r="A91" s="7" t="s">
        <v>83</v>
      </c>
      <c r="B91" s="49"/>
      <c r="C91" s="77">
        <f t="shared" si="18"/>
        <v>118710.56000000001</v>
      </c>
      <c r="D91" s="27">
        <v>1685.85</v>
      </c>
      <c r="E91" s="27">
        <v>22689.24</v>
      </c>
      <c r="F91" s="27">
        <v>36945.56</v>
      </c>
      <c r="G91" s="27">
        <v>0</v>
      </c>
      <c r="H91" s="27">
        <v>19859.849999999999</v>
      </c>
      <c r="I91" s="27">
        <v>10444.82</v>
      </c>
      <c r="J91" s="27">
        <v>2658.49</v>
      </c>
      <c r="K91" s="47">
        <v>2500</v>
      </c>
      <c r="L91" s="20">
        <v>10657.5</v>
      </c>
      <c r="M91" s="20">
        <v>0</v>
      </c>
      <c r="N91" s="20">
        <v>1720</v>
      </c>
      <c r="O91" s="20">
        <v>9549.25</v>
      </c>
      <c r="P91" s="20">
        <f t="shared" si="19"/>
        <v>9549.25</v>
      </c>
      <c r="Q91" s="21">
        <f t="shared" si="17"/>
        <v>128259.81000000001</v>
      </c>
      <c r="R91" s="22">
        <v>180000</v>
      </c>
      <c r="S91" s="22">
        <f t="shared" si="20"/>
        <v>-51740.189999999988</v>
      </c>
    </row>
    <row r="92" spans="1:21" ht="19.899999999999999" customHeight="1" x14ac:dyDescent="0.3">
      <c r="A92" s="7" t="s">
        <v>84</v>
      </c>
      <c r="B92" s="49"/>
      <c r="C92" s="27">
        <f t="shared" si="18"/>
        <v>768644.07000000007</v>
      </c>
      <c r="D92" s="27">
        <v>17290</v>
      </c>
      <c r="E92" s="27">
        <v>39924.9</v>
      </c>
      <c r="F92" s="27">
        <v>68954.8</v>
      </c>
      <c r="G92" s="27">
        <v>103972.51</v>
      </c>
      <c r="H92" s="27">
        <v>30223.1</v>
      </c>
      <c r="I92" s="27">
        <v>62824.359999999986</v>
      </c>
      <c r="J92" s="27">
        <v>29012.73</v>
      </c>
      <c r="K92" s="47">
        <f>355132.07-310455</f>
        <v>44677.070000000007</v>
      </c>
      <c r="L92" s="20">
        <f>164835.37-103485</f>
        <v>61350.369999999995</v>
      </c>
      <c r="M92" s="20">
        <v>69727.73</v>
      </c>
      <c r="N92" s="20">
        <v>57023.3</v>
      </c>
      <c r="O92" s="20">
        <v>183663.2</v>
      </c>
      <c r="P92" s="20">
        <f t="shared" si="19"/>
        <v>183663.2</v>
      </c>
      <c r="Q92" s="21">
        <f t="shared" si="17"/>
        <v>952307.27</v>
      </c>
      <c r="R92" s="22">
        <v>764000</v>
      </c>
      <c r="S92" s="22">
        <f t="shared" si="20"/>
        <v>188307.27000000002</v>
      </c>
    </row>
    <row r="93" spans="1:21" ht="19.899999999999999" customHeight="1" x14ac:dyDescent="0.3">
      <c r="A93" s="7" t="s">
        <v>85</v>
      </c>
      <c r="B93" s="49"/>
      <c r="C93" s="77">
        <f t="shared" si="18"/>
        <v>881112.57</v>
      </c>
      <c r="D93" s="77">
        <f>96877.9</f>
        <v>96877.9</v>
      </c>
      <c r="E93" s="77">
        <v>281127.3</v>
      </c>
      <c r="F93" s="77">
        <v>97276.82</v>
      </c>
      <c r="G93" s="77">
        <v>87951.89</v>
      </c>
      <c r="H93" s="77">
        <v>41379.74</v>
      </c>
      <c r="I93" s="27">
        <v>0</v>
      </c>
      <c r="J93" s="27">
        <v>0</v>
      </c>
      <c r="K93" s="47">
        <v>4350</v>
      </c>
      <c r="L93" s="20">
        <v>0</v>
      </c>
      <c r="M93" s="20">
        <f>44044.52+121118.69</f>
        <v>165163.21</v>
      </c>
      <c r="N93" s="20">
        <v>33536.800000000003</v>
      </c>
      <c r="O93" s="20">
        <v>73448.91</v>
      </c>
      <c r="P93" s="20">
        <f t="shared" si="19"/>
        <v>73448.91</v>
      </c>
      <c r="Q93" s="21">
        <f t="shared" si="17"/>
        <v>954561.48</v>
      </c>
      <c r="R93" s="22">
        <v>1010000</v>
      </c>
      <c r="S93" s="22">
        <f t="shared" si="20"/>
        <v>-55438.520000000019</v>
      </c>
    </row>
    <row r="94" spans="1:21" ht="19.899999999999999" customHeight="1" x14ac:dyDescent="0.3">
      <c r="A94" s="7" t="s">
        <v>118</v>
      </c>
      <c r="B94" s="49"/>
      <c r="C94" s="77">
        <f t="shared" si="18"/>
        <v>1015239.0800000001</v>
      </c>
      <c r="D94" s="27">
        <v>0</v>
      </c>
      <c r="E94" s="27">
        <v>0</v>
      </c>
      <c r="F94" s="27">
        <v>130901.09</v>
      </c>
      <c r="G94" s="27">
        <v>47041.94</v>
      </c>
      <c r="H94" s="27">
        <v>18864.02</v>
      </c>
      <c r="I94" s="27">
        <v>97298.39</v>
      </c>
      <c r="J94" s="27">
        <v>218840.2</v>
      </c>
      <c r="K94" s="47">
        <v>170575.19</v>
      </c>
      <c r="L94" s="20">
        <v>65549.81</v>
      </c>
      <c r="M94" s="20">
        <v>257730.97</v>
      </c>
      <c r="N94" s="20">
        <v>7392.47</v>
      </c>
      <c r="O94" s="20">
        <v>1045</v>
      </c>
      <c r="P94" s="20">
        <f t="shared" si="19"/>
        <v>1045</v>
      </c>
      <c r="Q94" s="21">
        <f>C94+P94</f>
        <v>1016284.0800000001</v>
      </c>
      <c r="R94" s="22">
        <v>750000</v>
      </c>
      <c r="S94" s="22">
        <f t="shared" si="20"/>
        <v>266284.08000000007</v>
      </c>
    </row>
    <row r="95" spans="1:21" ht="19.899999999999999" customHeight="1" x14ac:dyDescent="0.3">
      <c r="A95" s="7" t="s">
        <v>86</v>
      </c>
      <c r="B95" s="49"/>
      <c r="C95" s="77">
        <f t="shared" si="18"/>
        <v>3824.15</v>
      </c>
      <c r="D95" s="27">
        <v>0</v>
      </c>
      <c r="E95" s="27">
        <v>3824.15</v>
      </c>
      <c r="F95" s="27">
        <v>0</v>
      </c>
      <c r="G95" s="27">
        <v>0</v>
      </c>
      <c r="H95" s="27">
        <v>0</v>
      </c>
      <c r="I95" s="27">
        <v>0</v>
      </c>
      <c r="J95" s="20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f t="shared" si="19"/>
        <v>0</v>
      </c>
      <c r="Q95" s="21">
        <f>C95+P95</f>
        <v>3824.15</v>
      </c>
      <c r="R95" s="22">
        <v>30000</v>
      </c>
      <c r="S95" s="22">
        <f t="shared" si="20"/>
        <v>-26175.85</v>
      </c>
    </row>
    <row r="96" spans="1:21" s="96" customFormat="1" ht="19.899999999999999" customHeight="1" x14ac:dyDescent="0.3">
      <c r="A96" s="91" t="s">
        <v>122</v>
      </c>
      <c r="B96" s="92"/>
      <c r="C96" s="93">
        <f t="shared" si="18"/>
        <v>497894.95999999996</v>
      </c>
      <c r="D96" s="72"/>
      <c r="E96" s="72"/>
      <c r="F96" s="72"/>
      <c r="G96" s="72"/>
      <c r="H96" s="72">
        <v>0</v>
      </c>
      <c r="I96" s="72">
        <v>0</v>
      </c>
      <c r="J96" s="94">
        <v>108946</v>
      </c>
      <c r="K96" s="72">
        <v>0</v>
      </c>
      <c r="L96" s="94">
        <v>99346</v>
      </c>
      <c r="M96" s="20">
        <v>149019</v>
      </c>
      <c r="N96" s="94">
        <v>0</v>
      </c>
      <c r="O96" s="20">
        <v>140583.96</v>
      </c>
      <c r="P96" s="94">
        <f t="shared" si="19"/>
        <v>140583.96</v>
      </c>
      <c r="Q96" s="21">
        <f t="shared" ref="Q96:Q97" si="21">C96+P96</f>
        <v>638478.91999999993</v>
      </c>
      <c r="R96" s="95">
        <v>600000</v>
      </c>
      <c r="S96" s="22">
        <f t="shared" si="20"/>
        <v>38478.919999999925</v>
      </c>
      <c r="U96" s="97"/>
    </row>
    <row r="97" spans="1:21" s="96" customFormat="1" ht="19.899999999999999" customHeight="1" x14ac:dyDescent="0.3">
      <c r="A97" s="91" t="s">
        <v>123</v>
      </c>
      <c r="B97" s="92"/>
      <c r="C97" s="93">
        <f t="shared" si="18"/>
        <v>413940</v>
      </c>
      <c r="D97" s="72"/>
      <c r="E97" s="72"/>
      <c r="F97" s="72"/>
      <c r="G97" s="72"/>
      <c r="H97" s="72"/>
      <c r="I97" s="72"/>
      <c r="J97" s="94"/>
      <c r="K97" s="72">
        <v>310455</v>
      </c>
      <c r="L97" s="94">
        <v>103485</v>
      </c>
      <c r="M97" s="20">
        <v>0</v>
      </c>
      <c r="N97" s="20">
        <v>0</v>
      </c>
      <c r="O97" s="20">
        <v>0</v>
      </c>
      <c r="P97" s="94">
        <f t="shared" si="19"/>
        <v>0</v>
      </c>
      <c r="Q97" s="21">
        <f t="shared" si="21"/>
        <v>413940</v>
      </c>
      <c r="R97" s="95">
        <v>413940</v>
      </c>
      <c r="S97" s="22">
        <f t="shared" si="20"/>
        <v>0</v>
      </c>
      <c r="U97" s="97"/>
    </row>
    <row r="98" spans="1:21" s="57" customFormat="1" ht="19.899999999999999" customHeight="1" x14ac:dyDescent="0.3">
      <c r="A98" s="51" t="s">
        <v>87</v>
      </c>
      <c r="B98" s="52"/>
      <c r="C98" s="81">
        <f>SUM(D98:O98)</f>
        <v>493337.85</v>
      </c>
      <c r="D98" s="53">
        <v>34000</v>
      </c>
      <c r="E98" s="53">
        <v>0</v>
      </c>
      <c r="F98" s="53">
        <v>0</v>
      </c>
      <c r="G98" s="53">
        <v>0</v>
      </c>
      <c r="H98" s="53">
        <v>50000</v>
      </c>
      <c r="I98" s="53">
        <v>35794</v>
      </c>
      <c r="J98" s="54">
        <v>7928.16</v>
      </c>
      <c r="K98" s="54">
        <v>21935.5</v>
      </c>
      <c r="L98" s="54">
        <v>420</v>
      </c>
      <c r="M98" s="54">
        <v>0</v>
      </c>
      <c r="N98" s="54">
        <v>0</v>
      </c>
      <c r="O98" s="54">
        <v>343260.19</v>
      </c>
      <c r="P98" s="54">
        <f t="shared" si="19"/>
        <v>343260.19</v>
      </c>
      <c r="Q98" s="55">
        <f t="shared" ref="Q98:Q104" si="22">C98+P98</f>
        <v>836598.04</v>
      </c>
      <c r="R98" s="56">
        <v>1350000</v>
      </c>
      <c r="S98" s="56">
        <f t="shared" si="20"/>
        <v>-513401.95999999996</v>
      </c>
      <c r="T98" s="96"/>
      <c r="U98" s="5"/>
    </row>
    <row r="99" spans="1:21" s="57" customFormat="1" ht="19.899999999999999" customHeight="1" x14ac:dyDescent="0.3">
      <c r="A99" s="51" t="s">
        <v>88</v>
      </c>
      <c r="B99" s="52"/>
      <c r="C99" s="81">
        <f t="shared" si="18"/>
        <v>500177.58</v>
      </c>
      <c r="D99" s="90">
        <v>0</v>
      </c>
      <c r="E99" s="90">
        <v>6101.13</v>
      </c>
      <c r="F99" s="90">
        <v>0</v>
      </c>
      <c r="G99" s="90">
        <f>171775.73+76697.35</f>
        <v>248473.08000000002</v>
      </c>
      <c r="H99" s="90">
        <v>22721.040000000001</v>
      </c>
      <c r="I99" s="53">
        <f>114716.74+8038</f>
        <v>122754.74</v>
      </c>
      <c r="J99" s="54">
        <v>1353.25</v>
      </c>
      <c r="K99" s="54">
        <v>280</v>
      </c>
      <c r="L99" s="54">
        <f>53582.97+1233.1</f>
        <v>54816.07</v>
      </c>
      <c r="M99" s="54">
        <v>0</v>
      </c>
      <c r="N99" s="54">
        <v>0</v>
      </c>
      <c r="O99" s="54">
        <v>43678.27</v>
      </c>
      <c r="P99" s="54">
        <f t="shared" si="19"/>
        <v>43678.27</v>
      </c>
      <c r="Q99" s="55">
        <f t="shared" si="22"/>
        <v>543855.85</v>
      </c>
      <c r="R99" s="56">
        <v>0</v>
      </c>
      <c r="S99" s="56">
        <f t="shared" si="20"/>
        <v>543855.85</v>
      </c>
      <c r="T99" s="96"/>
      <c r="U99" s="5"/>
    </row>
    <row r="100" spans="1:21" s="57" customFormat="1" ht="19.899999999999999" customHeight="1" x14ac:dyDescent="0.3">
      <c r="A100" s="51" t="s">
        <v>116</v>
      </c>
      <c r="B100" s="52"/>
      <c r="C100" s="81">
        <f t="shared" si="18"/>
        <v>714958.27999999991</v>
      </c>
      <c r="D100" s="53">
        <v>300</v>
      </c>
      <c r="E100" s="53">
        <v>339000</v>
      </c>
      <c r="F100" s="53">
        <v>214151.72</v>
      </c>
      <c r="G100" s="53">
        <v>6289.25</v>
      </c>
      <c r="H100" s="53">
        <v>0</v>
      </c>
      <c r="I100" s="53">
        <v>50089.73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105127.58</v>
      </c>
      <c r="P100" s="54">
        <f t="shared" si="19"/>
        <v>105127.58</v>
      </c>
      <c r="Q100" s="55">
        <f t="shared" si="22"/>
        <v>820085.85999999987</v>
      </c>
      <c r="R100" s="56">
        <v>1000000</v>
      </c>
      <c r="S100" s="56">
        <f t="shared" si="20"/>
        <v>-179914.14000000013</v>
      </c>
      <c r="T100" s="96"/>
      <c r="U100" s="5"/>
    </row>
    <row r="101" spans="1:21" s="57" customFormat="1" ht="19.899999999999999" customHeight="1" x14ac:dyDescent="0.3">
      <c r="A101" s="51" t="s">
        <v>89</v>
      </c>
      <c r="B101" s="52"/>
      <c r="C101" s="81">
        <f t="shared" si="18"/>
        <v>1500820.22</v>
      </c>
      <c r="D101" s="53">
        <v>0</v>
      </c>
      <c r="E101" s="53">
        <v>800000</v>
      </c>
      <c r="F101" s="53">
        <v>56380.800000000003</v>
      </c>
      <c r="G101" s="53">
        <v>260886.42</v>
      </c>
      <c r="H101" s="53">
        <v>83363</v>
      </c>
      <c r="I101" s="53">
        <v>300000</v>
      </c>
      <c r="J101" s="54">
        <v>0</v>
      </c>
      <c r="K101" s="54">
        <v>190</v>
      </c>
      <c r="L101" s="54">
        <v>0</v>
      </c>
      <c r="M101" s="54">
        <v>0</v>
      </c>
      <c r="N101" s="54">
        <v>0</v>
      </c>
      <c r="O101" s="54">
        <v>0</v>
      </c>
      <c r="P101" s="54">
        <f t="shared" si="19"/>
        <v>0</v>
      </c>
      <c r="Q101" s="55">
        <f t="shared" si="22"/>
        <v>1500820.22</v>
      </c>
      <c r="R101" s="56">
        <v>1500000</v>
      </c>
      <c r="S101" s="56">
        <f t="shared" si="20"/>
        <v>820.21999999997206</v>
      </c>
      <c r="T101" s="96"/>
      <c r="U101" s="5"/>
    </row>
    <row r="102" spans="1:21" s="57" customFormat="1" ht="19.899999999999999" customHeight="1" x14ac:dyDescent="0.3">
      <c r="A102" s="51" t="s">
        <v>90</v>
      </c>
      <c r="B102" s="52"/>
      <c r="C102" s="81">
        <f>SUM(D102:O102)</f>
        <v>339873.73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4">
        <v>0</v>
      </c>
      <c r="K102" s="54">
        <v>0</v>
      </c>
      <c r="L102" s="54">
        <v>0</v>
      </c>
      <c r="M102" s="54">
        <v>149999.97</v>
      </c>
      <c r="N102" s="54">
        <v>93423.78</v>
      </c>
      <c r="O102" s="54">
        <v>96449.98</v>
      </c>
      <c r="P102" s="54">
        <f t="shared" si="19"/>
        <v>96449.98</v>
      </c>
      <c r="Q102" s="55">
        <f t="shared" si="22"/>
        <v>436323.70999999996</v>
      </c>
      <c r="R102" s="56"/>
      <c r="S102" s="56">
        <f t="shared" si="20"/>
        <v>436323.70999999996</v>
      </c>
      <c r="T102" s="96"/>
      <c r="U102" s="5"/>
    </row>
    <row r="103" spans="1:21" s="57" customFormat="1" ht="19.899999999999999" customHeight="1" x14ac:dyDescent="0.3">
      <c r="A103" s="51" t="s">
        <v>91</v>
      </c>
      <c r="B103" s="52"/>
      <c r="C103" s="81">
        <f t="shared" si="18"/>
        <v>881702.41999999993</v>
      </c>
      <c r="D103" s="53">
        <v>740770.7</v>
      </c>
      <c r="E103" s="53">
        <v>58615.12</v>
      </c>
      <c r="F103" s="53">
        <v>56060.5</v>
      </c>
      <c r="G103" s="53">
        <v>980</v>
      </c>
      <c r="H103" s="53">
        <v>23816.1</v>
      </c>
      <c r="I103" s="53">
        <v>0</v>
      </c>
      <c r="J103" s="54">
        <v>-540</v>
      </c>
      <c r="K103" s="54">
        <v>800</v>
      </c>
      <c r="L103" s="54">
        <v>0</v>
      </c>
      <c r="M103" s="54">
        <v>300</v>
      </c>
      <c r="N103" s="54">
        <v>900</v>
      </c>
      <c r="O103" s="54">
        <v>0</v>
      </c>
      <c r="P103" s="54">
        <f t="shared" si="19"/>
        <v>0</v>
      </c>
      <c r="Q103" s="55">
        <f t="shared" si="22"/>
        <v>881702.41999999993</v>
      </c>
      <c r="R103" s="56">
        <v>1200000</v>
      </c>
      <c r="S103" s="56">
        <f t="shared" si="20"/>
        <v>-318297.58000000007</v>
      </c>
      <c r="T103" s="96"/>
      <c r="U103" s="5"/>
    </row>
    <row r="104" spans="1:21" s="57" customFormat="1" ht="19.899999999999999" customHeight="1" x14ac:dyDescent="0.3">
      <c r="A104" s="51" t="s">
        <v>121</v>
      </c>
      <c r="B104" s="52"/>
      <c r="C104" s="81">
        <f t="shared" si="18"/>
        <v>731891.3</v>
      </c>
      <c r="D104" s="53"/>
      <c r="E104" s="53"/>
      <c r="F104" s="53"/>
      <c r="G104" s="53"/>
      <c r="H104" s="53">
        <v>0</v>
      </c>
      <c r="I104" s="53">
        <v>0</v>
      </c>
      <c r="J104" s="54">
        <v>498750</v>
      </c>
      <c r="K104" s="54">
        <v>28970.799999999999</v>
      </c>
      <c r="L104" s="54">
        <v>22703</v>
      </c>
      <c r="M104" s="54">
        <v>167817.67</v>
      </c>
      <c r="N104" s="54">
        <v>7182.33</v>
      </c>
      <c r="O104" s="54">
        <v>6467.5</v>
      </c>
      <c r="P104" s="54">
        <f t="shared" si="19"/>
        <v>6467.5</v>
      </c>
      <c r="Q104" s="55">
        <f t="shared" si="22"/>
        <v>738358.8</v>
      </c>
      <c r="R104" s="56">
        <v>800000</v>
      </c>
      <c r="S104" s="56">
        <f t="shared" si="20"/>
        <v>-61641.199999999953</v>
      </c>
      <c r="T104" s="96"/>
      <c r="U104" s="5"/>
    </row>
    <row r="105" spans="1:21" s="57" customFormat="1" ht="19.899999999999999" customHeight="1" x14ac:dyDescent="0.3">
      <c r="A105" s="51" t="s">
        <v>92</v>
      </c>
      <c r="B105" s="52"/>
      <c r="C105" s="81">
        <f t="shared" si="18"/>
        <v>422757.28</v>
      </c>
      <c r="D105" s="53">
        <v>0</v>
      </c>
      <c r="E105" s="53">
        <v>0</v>
      </c>
      <c r="F105" s="53">
        <v>0</v>
      </c>
      <c r="G105" s="53">
        <v>0</v>
      </c>
      <c r="H105" s="53">
        <v>-33000</v>
      </c>
      <c r="I105" s="53">
        <v>0</v>
      </c>
      <c r="J105" s="54">
        <v>0</v>
      </c>
      <c r="K105" s="54">
        <v>0</v>
      </c>
      <c r="L105" s="54">
        <v>0</v>
      </c>
      <c r="M105" s="54">
        <v>407744.49</v>
      </c>
      <c r="N105" s="54">
        <v>19193.77</v>
      </c>
      <c r="O105" s="54">
        <v>28819.02</v>
      </c>
      <c r="P105" s="54">
        <f t="shared" si="19"/>
        <v>28819.02</v>
      </c>
      <c r="Q105" s="55">
        <f t="shared" ref="Q105:Q107" si="23">C105+P105</f>
        <v>451576.30000000005</v>
      </c>
      <c r="R105" s="56">
        <v>400000</v>
      </c>
      <c r="S105" s="56">
        <f t="shared" si="20"/>
        <v>51576.300000000047</v>
      </c>
      <c r="T105" s="96"/>
      <c r="U105" s="5"/>
    </row>
    <row r="106" spans="1:21" s="57" customFormat="1" ht="19.899999999999999" customHeight="1" x14ac:dyDescent="0.3">
      <c r="A106" s="51" t="s">
        <v>93</v>
      </c>
      <c r="B106" s="52"/>
      <c r="C106" s="81">
        <f t="shared" si="18"/>
        <v>112667.16</v>
      </c>
      <c r="D106" s="53">
        <v>0</v>
      </c>
      <c r="E106" s="53">
        <v>0</v>
      </c>
      <c r="F106" s="53">
        <v>0</v>
      </c>
      <c r="G106" s="53">
        <v>0</v>
      </c>
      <c r="H106" s="53">
        <v>82737.41</v>
      </c>
      <c r="I106" s="53">
        <v>29929.75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f t="shared" si="19"/>
        <v>0</v>
      </c>
      <c r="Q106" s="55">
        <f t="shared" si="23"/>
        <v>112667.16</v>
      </c>
      <c r="R106" s="56">
        <v>0</v>
      </c>
      <c r="S106" s="56">
        <f t="shared" si="20"/>
        <v>112667.16</v>
      </c>
      <c r="T106" s="96"/>
      <c r="U106" s="5"/>
    </row>
    <row r="107" spans="1:21" s="57" customFormat="1" ht="19.899999999999999" customHeight="1" x14ac:dyDescent="0.3">
      <c r="A107" s="51" t="s">
        <v>120</v>
      </c>
      <c r="B107" s="52"/>
      <c r="C107" s="81">
        <f t="shared" si="18"/>
        <v>1000035.3</v>
      </c>
      <c r="D107" s="53"/>
      <c r="E107" s="53"/>
      <c r="F107" s="53"/>
      <c r="G107" s="53"/>
      <c r="H107" s="53">
        <v>0</v>
      </c>
      <c r="I107" s="53">
        <v>599989.68000000005</v>
      </c>
      <c r="J107" s="54">
        <v>0</v>
      </c>
      <c r="K107" s="54">
        <v>299994.84000000003</v>
      </c>
      <c r="L107" s="54">
        <v>99998.28</v>
      </c>
      <c r="M107" s="54">
        <v>52.5</v>
      </c>
      <c r="N107" s="54">
        <v>0</v>
      </c>
      <c r="O107" s="54">
        <v>0</v>
      </c>
      <c r="P107" s="54">
        <f t="shared" si="19"/>
        <v>0</v>
      </c>
      <c r="Q107" s="55">
        <f t="shared" si="23"/>
        <v>1000035.3</v>
      </c>
      <c r="R107" s="56">
        <v>1000000</v>
      </c>
      <c r="S107" s="56">
        <f t="shared" si="20"/>
        <v>35.300000000046566</v>
      </c>
      <c r="T107" s="96"/>
      <c r="U107" s="5"/>
    </row>
    <row r="108" spans="1:21" s="57" customFormat="1" ht="19.899999999999999" customHeight="1" x14ac:dyDescent="0.3">
      <c r="A108" s="51" t="s">
        <v>119</v>
      </c>
      <c r="B108" s="52"/>
      <c r="C108" s="81">
        <f>SUM(D108:O108)</f>
        <v>304458.07999999996</v>
      </c>
      <c r="D108" s="53">
        <v>0</v>
      </c>
      <c r="E108" s="53">
        <v>0</v>
      </c>
      <c r="F108" s="53">
        <v>0</v>
      </c>
      <c r="G108" s="53">
        <v>56888.1</v>
      </c>
      <c r="H108" s="53">
        <v>0</v>
      </c>
      <c r="I108" s="53">
        <v>28709.1</v>
      </c>
      <c r="J108" s="54">
        <v>28501.71</v>
      </c>
      <c r="K108" s="54">
        <v>0</v>
      </c>
      <c r="L108" s="54">
        <v>0</v>
      </c>
      <c r="M108" s="54">
        <v>28496.83</v>
      </c>
      <c r="N108" s="54">
        <v>0</v>
      </c>
      <c r="O108" s="54">
        <v>161862.34</v>
      </c>
      <c r="P108" s="54">
        <f t="shared" si="19"/>
        <v>161862.34</v>
      </c>
      <c r="Q108" s="55">
        <f>C108+P108</f>
        <v>466320.41999999993</v>
      </c>
      <c r="R108" s="56">
        <v>530000</v>
      </c>
      <c r="S108" s="56">
        <f t="shared" si="20"/>
        <v>-63679.580000000075</v>
      </c>
      <c r="T108" s="96"/>
      <c r="U108" s="5"/>
    </row>
    <row r="109" spans="1:21" s="57" customFormat="1" ht="19.899999999999999" customHeight="1" x14ac:dyDescent="0.3">
      <c r="A109" s="51" t="s">
        <v>125</v>
      </c>
      <c r="B109" s="52"/>
      <c r="C109" s="81">
        <f t="shared" si="18"/>
        <v>720000</v>
      </c>
      <c r="D109" s="53"/>
      <c r="E109" s="53"/>
      <c r="F109" s="53"/>
      <c r="G109" s="53"/>
      <c r="H109" s="53"/>
      <c r="I109" s="53"/>
      <c r="J109" s="54"/>
      <c r="K109" s="54"/>
      <c r="L109" s="54"/>
      <c r="M109" s="54">
        <v>720000</v>
      </c>
      <c r="N109" s="54">
        <v>0</v>
      </c>
      <c r="O109" s="54">
        <v>0</v>
      </c>
      <c r="P109" s="54">
        <f t="shared" si="19"/>
        <v>0</v>
      </c>
      <c r="Q109" s="55">
        <f>C109+P109</f>
        <v>720000</v>
      </c>
      <c r="R109" s="56">
        <v>1200000</v>
      </c>
      <c r="S109" s="56">
        <f t="shared" si="20"/>
        <v>-480000</v>
      </c>
      <c r="T109" s="96"/>
      <c r="U109" s="5"/>
    </row>
    <row r="110" spans="1:21" s="57" customFormat="1" ht="19.899999999999999" customHeight="1" x14ac:dyDescent="0.3">
      <c r="A110" s="51" t="s">
        <v>94</v>
      </c>
      <c r="B110" s="52"/>
      <c r="C110" s="81">
        <f>SUM(D110:O110)</f>
        <v>44928.27</v>
      </c>
      <c r="D110" s="81">
        <v>-5500</v>
      </c>
      <c r="E110" s="81">
        <v>-741.2</v>
      </c>
      <c r="F110" s="81">
        <v>-750</v>
      </c>
      <c r="G110" s="81">
        <v>2000</v>
      </c>
      <c r="H110" s="81">
        <v>1500</v>
      </c>
      <c r="I110" s="53">
        <v>800</v>
      </c>
      <c r="J110" s="54">
        <v>3954</v>
      </c>
      <c r="K110" s="54">
        <v>30231.27</v>
      </c>
      <c r="L110" s="54">
        <v>0</v>
      </c>
      <c r="M110" s="54">
        <v>0</v>
      </c>
      <c r="N110" s="54">
        <v>8324.31</v>
      </c>
      <c r="O110" s="54">
        <v>5109.8900000000003</v>
      </c>
      <c r="P110" s="54">
        <f t="shared" si="19"/>
        <v>5109.8900000000003</v>
      </c>
      <c r="Q110" s="55">
        <f>C110+P110</f>
        <v>50038.159999999996</v>
      </c>
      <c r="R110" s="56">
        <v>150000</v>
      </c>
      <c r="S110" s="56">
        <f t="shared" si="20"/>
        <v>-99961.84</v>
      </c>
      <c r="T110" s="96"/>
      <c r="U110" s="5"/>
    </row>
    <row r="111" spans="1:21" s="57" customFormat="1" ht="19.899999999999999" customHeight="1" x14ac:dyDescent="0.3">
      <c r="A111" s="51" t="s">
        <v>95</v>
      </c>
      <c r="B111" s="52"/>
      <c r="C111" s="81">
        <f>SUM(D111:O111)</f>
        <v>123523.08</v>
      </c>
      <c r="D111" s="53">
        <v>-12000</v>
      </c>
      <c r="E111" s="53">
        <v>1416.8</v>
      </c>
      <c r="F111" s="53">
        <v>-1000</v>
      </c>
      <c r="G111" s="53">
        <v>954</v>
      </c>
      <c r="H111" s="53">
        <v>-2523</v>
      </c>
      <c r="I111" s="53">
        <v>-6500</v>
      </c>
      <c r="J111" s="54">
        <v>137.77000000000001</v>
      </c>
      <c r="K111" s="54">
        <v>5634.05</v>
      </c>
      <c r="L111" s="54">
        <v>1668</v>
      </c>
      <c r="M111" s="54">
        <v>11308.96</v>
      </c>
      <c r="N111" s="54">
        <v>53254</v>
      </c>
      <c r="O111" s="54">
        <v>71172.5</v>
      </c>
      <c r="P111" s="54">
        <f t="shared" si="19"/>
        <v>71172.5</v>
      </c>
      <c r="Q111" s="55">
        <f>C111+P111</f>
        <v>194695.58000000002</v>
      </c>
      <c r="R111" s="56">
        <v>150000</v>
      </c>
      <c r="S111" s="56">
        <f t="shared" si="20"/>
        <v>44695.580000000016</v>
      </c>
      <c r="T111" s="96"/>
      <c r="U111" s="5"/>
    </row>
    <row r="112" spans="1:21" ht="19.899999999999999" customHeight="1" x14ac:dyDescent="0.3">
      <c r="A112" s="7" t="s">
        <v>96</v>
      </c>
      <c r="B112" s="1"/>
      <c r="C112" s="74">
        <f t="shared" si="18"/>
        <v>17051984.280000001</v>
      </c>
      <c r="D112" s="58">
        <f t="shared" ref="D112:O112" si="24">SUM(D32:D111)</f>
        <v>1055827.7</v>
      </c>
      <c r="E112" s="58">
        <f t="shared" si="24"/>
        <v>1808627.5700000003</v>
      </c>
      <c r="F112" s="58">
        <f t="shared" si="24"/>
        <v>1142694.8999999999</v>
      </c>
      <c r="G112" s="58">
        <f t="shared" si="24"/>
        <v>1098292.6600000001</v>
      </c>
      <c r="H112" s="58">
        <f t="shared" si="24"/>
        <v>751998.77</v>
      </c>
      <c r="I112" s="58">
        <f t="shared" si="24"/>
        <v>1647088.2200000002</v>
      </c>
      <c r="J112" s="58">
        <f t="shared" si="24"/>
        <v>1364741.1400000001</v>
      </c>
      <c r="K112" s="58">
        <f t="shared" si="24"/>
        <v>1150444.4100000001</v>
      </c>
      <c r="L112" s="58">
        <f t="shared" si="24"/>
        <v>766669.92</v>
      </c>
      <c r="M112" s="58">
        <f t="shared" si="24"/>
        <v>2655144.44</v>
      </c>
      <c r="N112" s="58">
        <f>SUM(N32:N111)</f>
        <v>850258.28000000014</v>
      </c>
      <c r="O112" s="58">
        <f t="shared" si="24"/>
        <v>2760196.27</v>
      </c>
      <c r="P112" s="59">
        <f>SUM(O112)</f>
        <v>2760196.27</v>
      </c>
      <c r="Q112" s="59">
        <f>C112+P112</f>
        <v>19812180.550000001</v>
      </c>
      <c r="R112" s="59">
        <f>SUM(R32:R111)</f>
        <v>19887789.939999998</v>
      </c>
      <c r="S112" s="98">
        <f t="shared" si="20"/>
        <v>-75609.389999996871</v>
      </c>
    </row>
    <row r="113" spans="1:19" ht="19.899999999999999" customHeight="1" x14ac:dyDescent="0.3">
      <c r="C113" s="80"/>
      <c r="D113" s="22"/>
      <c r="E113" s="22"/>
      <c r="F113" s="22"/>
      <c r="G113" s="22"/>
      <c r="H113" s="22"/>
      <c r="I113" s="22"/>
      <c r="J113" s="22"/>
      <c r="K113" s="22"/>
      <c r="L113" s="3"/>
      <c r="P113" s="3"/>
      <c r="Q113" s="21"/>
      <c r="R113" s="22"/>
      <c r="S113" s="22"/>
    </row>
    <row r="114" spans="1:19" ht="19.899999999999999" customHeight="1" thickBot="1" x14ac:dyDescent="0.35">
      <c r="A114" s="1" t="s">
        <v>97</v>
      </c>
      <c r="C114" s="82">
        <f>SUM(D114:H114)</f>
        <v>0</v>
      </c>
      <c r="D114" s="39">
        <f t="shared" ref="D114:P114" si="25">D28-D112</f>
        <v>0</v>
      </c>
      <c r="E114" s="39">
        <f t="shared" si="25"/>
        <v>0</v>
      </c>
      <c r="F114" s="39">
        <f t="shared" si="25"/>
        <v>0</v>
      </c>
      <c r="G114" s="39">
        <f t="shared" si="25"/>
        <v>0</v>
      </c>
      <c r="H114" s="39">
        <f t="shared" si="25"/>
        <v>0</v>
      </c>
      <c r="I114" s="39">
        <f t="shared" si="25"/>
        <v>0</v>
      </c>
      <c r="J114" s="39">
        <f t="shared" si="25"/>
        <v>0</v>
      </c>
      <c r="K114" s="39">
        <f t="shared" si="25"/>
        <v>0</v>
      </c>
      <c r="L114" s="39">
        <f t="shared" si="25"/>
        <v>0</v>
      </c>
      <c r="M114" s="39">
        <f t="shared" si="25"/>
        <v>0</v>
      </c>
      <c r="N114" s="39">
        <f t="shared" si="25"/>
        <v>0</v>
      </c>
      <c r="O114" s="39">
        <f t="shared" si="25"/>
        <v>3.6000000000931323</v>
      </c>
      <c r="P114" s="39">
        <f t="shared" si="25"/>
        <v>3.6000000000931323</v>
      </c>
      <c r="Q114" s="41">
        <f>C114+P114</f>
        <v>3.6000000000931323</v>
      </c>
      <c r="R114" s="39">
        <f>R28-R112</f>
        <v>1297112.5800000057</v>
      </c>
      <c r="S114" s="39">
        <f>S28-S112</f>
        <v>-1297105.3800000064</v>
      </c>
    </row>
    <row r="115" spans="1:19" ht="19.899999999999999" customHeight="1" thickTop="1" x14ac:dyDescent="0.3">
      <c r="A115" s="60"/>
      <c r="B115" s="61"/>
      <c r="C115" s="83"/>
      <c r="D115" s="65"/>
      <c r="E115" s="65"/>
      <c r="F115" s="62"/>
      <c r="G115" s="62"/>
      <c r="H115" s="62"/>
      <c r="I115" s="65"/>
      <c r="J115" s="22"/>
      <c r="K115" s="63">
        <v>0</v>
      </c>
      <c r="L115" s="63">
        <v>0</v>
      </c>
    </row>
    <row r="116" spans="1:19" ht="19.899999999999999" customHeight="1" x14ac:dyDescent="0.3">
      <c r="A116" s="6" t="s">
        <v>98</v>
      </c>
      <c r="C116" s="69">
        <f>SUM(D116:O116)</f>
        <v>9035365.1099999975</v>
      </c>
      <c r="D116" s="3">
        <f>SUM(D32:D95)-D23-D17-D24</f>
        <v>281885.96999999997</v>
      </c>
      <c r="E116" s="3">
        <f>SUM(E32:E95)-E23-E17-E24</f>
        <v>592778.05999999994</v>
      </c>
      <c r="F116" s="67">
        <f>SUM(F32:F95)-F23-F17-F24-F25</f>
        <v>801196.57</v>
      </c>
      <c r="G116" s="69">
        <f>SUM(G32:G95)-G23-G17-G24-G25</f>
        <v>511832.99000000005</v>
      </c>
      <c r="H116" s="69">
        <f>SUM(H32:H95)-H23-H17-H24-H25</f>
        <v>513586.88999999996</v>
      </c>
      <c r="I116" s="73">
        <f>SUM(I32:I95)-I23-I17-I24-I25</f>
        <v>476052.9</v>
      </c>
      <c r="J116" s="73">
        <f t="shared" ref="J116:P116" si="26">SUM(J32:J97)-J23-J17-J24-J25</f>
        <v>815089.04999999993</v>
      </c>
      <c r="K116" s="69">
        <f t="shared" si="26"/>
        <v>752752.5199999999</v>
      </c>
      <c r="L116" s="69">
        <f t="shared" si="26"/>
        <v>578820.26000000013</v>
      </c>
      <c r="M116" s="69">
        <f t="shared" si="26"/>
        <v>1160295.3499999999</v>
      </c>
      <c r="N116" s="69">
        <f t="shared" si="26"/>
        <v>659220.22000000009</v>
      </c>
      <c r="O116" s="69">
        <f t="shared" si="26"/>
        <v>1891854.3299999998</v>
      </c>
      <c r="P116" s="64">
        <f t="shared" si="26"/>
        <v>1891854.3299999998</v>
      </c>
      <c r="Q116" s="19">
        <f>C116+P116</f>
        <v>10927219.439999998</v>
      </c>
    </row>
    <row r="117" spans="1:19" ht="19.899999999999999" customHeight="1" x14ac:dyDescent="0.3">
      <c r="A117" s="6" t="s">
        <v>99</v>
      </c>
      <c r="C117" s="69">
        <f>SUM(D117:O117)</f>
        <v>7891130.5500000007</v>
      </c>
      <c r="D117" s="3">
        <f t="shared" ref="D117:P117" si="27">SUM(D98:D111)</f>
        <v>757570.7</v>
      </c>
      <c r="E117" s="3">
        <f t="shared" si="27"/>
        <v>1204391.8500000001</v>
      </c>
      <c r="F117" s="2">
        <f t="shared" si="27"/>
        <v>324843.02</v>
      </c>
      <c r="G117" s="68">
        <f t="shared" si="27"/>
        <v>576470.85</v>
      </c>
      <c r="H117" s="2">
        <f t="shared" si="27"/>
        <v>228614.55000000002</v>
      </c>
      <c r="I117" s="73">
        <f t="shared" si="27"/>
        <v>1161567</v>
      </c>
      <c r="J117" s="73">
        <f t="shared" si="27"/>
        <v>540084.89</v>
      </c>
      <c r="K117" s="2">
        <f t="shared" si="27"/>
        <v>388036.46</v>
      </c>
      <c r="L117" s="2">
        <f t="shared" si="27"/>
        <v>179605.35</v>
      </c>
      <c r="M117" s="100">
        <f t="shared" si="27"/>
        <v>1485720.42</v>
      </c>
      <c r="N117" s="102">
        <f t="shared" si="27"/>
        <v>182278.19</v>
      </c>
      <c r="O117" s="103">
        <f t="shared" si="27"/>
        <v>861947.27</v>
      </c>
      <c r="P117" s="64">
        <f t="shared" si="27"/>
        <v>861947.27</v>
      </c>
      <c r="Q117" s="19">
        <f>C117+P117</f>
        <v>8753077.8200000003</v>
      </c>
      <c r="R117" s="19"/>
    </row>
    <row r="118" spans="1:19" ht="19.899999999999999" customHeight="1" x14ac:dyDescent="0.3">
      <c r="K118" s="63"/>
      <c r="L118" s="20"/>
      <c r="M118" s="20"/>
      <c r="N118" s="20"/>
      <c r="O118" s="20"/>
    </row>
    <row r="119" spans="1:19" ht="19.899999999999999" customHeight="1" x14ac:dyDescent="0.3">
      <c r="D119" s="3">
        <f>-SUM(D17+D23+D24)</f>
        <v>-16371.03</v>
      </c>
      <c r="E119" s="3">
        <f>-SUM(E17+E23+E24)</f>
        <v>-11457.66</v>
      </c>
      <c r="F119" s="2">
        <f>-SUM(F17+F23+F24)</f>
        <v>-9655.3100000000013</v>
      </c>
      <c r="G119" s="2">
        <f>-SUM(G17+G23+G24)</f>
        <v>-9988.82</v>
      </c>
      <c r="H119" s="2">
        <f>-SUM(H17+H23+H24)</f>
        <v>-9797.33</v>
      </c>
      <c r="I119" s="73">
        <f>-SUM(+I23+I24)</f>
        <v>-9111.92</v>
      </c>
      <c r="J119" s="73">
        <f t="shared" ref="J119:P119" si="28">-SUM(J17+J23+J24)</f>
        <v>-9567.1999999999989</v>
      </c>
      <c r="K119" s="2">
        <f t="shared" si="28"/>
        <v>-9655.4299999999985</v>
      </c>
      <c r="L119" s="2">
        <f t="shared" si="28"/>
        <v>-8244.3100000000013</v>
      </c>
      <c r="M119" s="100">
        <f t="shared" si="28"/>
        <v>-9128.67</v>
      </c>
      <c r="N119" s="101">
        <f t="shared" si="28"/>
        <v>-8759.869999999999</v>
      </c>
      <c r="O119" s="104">
        <f t="shared" si="28"/>
        <v>-6394.67</v>
      </c>
      <c r="P119" s="64">
        <f t="shared" si="28"/>
        <v>-6394.67</v>
      </c>
    </row>
    <row r="121" spans="1:19" ht="19.899999999999999" customHeight="1" x14ac:dyDescent="0.3">
      <c r="A121" s="6" t="s">
        <v>124</v>
      </c>
    </row>
    <row r="123" spans="1:19" ht="19.899999999999999" customHeight="1" x14ac:dyDescent="0.3">
      <c r="F123" s="89"/>
    </row>
  </sheetData>
  <mergeCells count="3">
    <mergeCell ref="E5:N5"/>
    <mergeCell ref="P7:Q7"/>
    <mergeCell ref="D7:N7"/>
  </mergeCells>
  <printOptions horizontalCentered="1" headings="1"/>
  <pageMargins left="0.51181102362204722" right="0.31496062992125984" top="0.74803149606299213" bottom="0.35433070866141736" header="0.31496062992125984" footer="0.31496062992125984"/>
  <pageSetup paperSize="8" scale="3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2019-05-07T05:54:43Z</cp:lastPrinted>
  <dcterms:created xsi:type="dcterms:W3CDTF">2019-02-25T08:01:54Z</dcterms:created>
  <dcterms:modified xsi:type="dcterms:W3CDTF">2020-04-24T08:11:41Z</dcterms:modified>
</cp:coreProperties>
</file>