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0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ICHELLE\Documents\Accounting\PnL &amp; BS - 2020\"/>
    </mc:Choice>
  </mc:AlternateContent>
  <xr:revisionPtr revIDLastSave="0" documentId="13_ncr:1_{7692A29D-31D9-4D25-9A14-5F809076E714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P&amp;L" sheetId="1" r:id="rId1"/>
    <sheet name="BS" sheetId="2" r:id="rId2"/>
    <sheet name="P&amp;L (3)" sheetId="6" r:id="rId3"/>
    <sheet name="Summary " sheetId="8" r:id="rId4"/>
    <sheet name="Marketing" sheetId="3" r:id="rId5"/>
    <sheet name="Comms" sheetId="9" r:id="rId6"/>
    <sheet name="P&amp;L (2)" sheetId="4" state="hidden" r:id="rId7"/>
    <sheet name="Summary" sheetId="5" state="hidden" r:id="rId8"/>
  </sheets>
  <externalReferences>
    <externalReference r:id="rId9"/>
    <externalReference r:id="rId10"/>
  </externalReferences>
  <definedNames>
    <definedName name="_xlnm._FilterDatabase" localSheetId="0" hidden="1">'P&amp;L'!$A$23:$F$110</definedName>
    <definedName name="_xlnm._FilterDatabase" localSheetId="6" hidden="1">'P&amp;L (2)'!#REF!</definedName>
    <definedName name="_xlnm._FilterDatabase" localSheetId="2" hidden="1">'P&amp;L (3)'!#REF!</definedName>
    <definedName name="_xlnm.Print_Area" localSheetId="1">BS!$A$1:$E$51</definedName>
    <definedName name="_xlnm.Print_Area" localSheetId="0">'P&amp;L'!$A$1:$F$123</definedName>
    <definedName name="_xlnm.Print_Area" localSheetId="6">'P&amp;L (2)'!$A$1:$D$25</definedName>
    <definedName name="_xlnm.Print_Area" localSheetId="2">'P&amp;L (3)'!$A$1:$F$25</definedName>
    <definedName name="_xlnm.Print_Area" localSheetId="7">Summary!$A$1:$J$50</definedName>
    <definedName name="_xlnm.Print_Area" localSheetId="3">'Summary '!$A$1:$O$27</definedName>
    <definedName name="_xlnm.Print_Titles" localSheetId="0">'P&amp;L'!$5:$7</definedName>
  </definedNames>
  <calcPr calcId="181029"/>
  <fileRecoveryPr autoRecover="0"/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H14" i="8" l="1"/>
  <c r="H19" i="8" s="1"/>
  <c r="N19" i="8"/>
  <c r="N14" i="8"/>
  <c r="L14" i="8"/>
  <c r="D14" i="8"/>
  <c r="D19" i="8" s="1"/>
  <c r="B14" i="8"/>
  <c r="B19" i="8" s="1"/>
  <c r="B110" i="1"/>
  <c r="H18" i="1"/>
  <c r="F18" i="6"/>
  <c r="F13" i="6"/>
  <c r="J14" i="8" l="1"/>
  <c r="J19" i="8" s="1"/>
  <c r="F14" i="8"/>
  <c r="F20" i="6"/>
  <c r="F22" i="6" s="1"/>
  <c r="F25" i="6" s="1"/>
  <c r="C32" i="2"/>
  <c r="B49" i="2"/>
  <c r="B51" i="2" s="1"/>
  <c r="C39" i="2"/>
  <c r="B39" i="2"/>
  <c r="C49" i="2"/>
  <c r="B32" i="2"/>
  <c r="C18" i="2"/>
  <c r="B18" i="2"/>
  <c r="D66" i="1"/>
  <c r="B66" i="1"/>
  <c r="D110" i="1"/>
  <c r="D20" i="1"/>
  <c r="B20" i="1"/>
  <c r="D12" i="1"/>
  <c r="B12" i="1"/>
  <c r="B34" i="2" l="1"/>
  <c r="C51" i="2"/>
  <c r="C34" i="2"/>
  <c r="D112" i="1"/>
  <c r="D114" i="1" s="1"/>
  <c r="D118" i="1" s="1"/>
  <c r="D123" i="1" s="1"/>
  <c r="B112" i="1"/>
  <c r="B114" i="1" s="1"/>
  <c r="B118" i="1" s="1"/>
  <c r="B123" i="1" s="1"/>
  <c r="F66" i="1" l="1"/>
  <c r="B16" i="9"/>
  <c r="B27" i="3"/>
  <c r="P27" i="8"/>
  <c r="P25" i="8"/>
  <c r="P24" i="8"/>
  <c r="P23" i="8"/>
  <c r="H17" i="1"/>
  <c r="D18" i="6"/>
  <c r="B18" i="6"/>
  <c r="B13" i="6"/>
  <c r="D13" i="6"/>
  <c r="H91" i="1"/>
  <c r="E49" i="2"/>
  <c r="H49" i="2"/>
  <c r="F35" i="5"/>
  <c r="H35" i="5"/>
  <c r="H37" i="5"/>
  <c r="D40" i="5"/>
  <c r="J48" i="5"/>
  <c r="B48" i="5"/>
  <c r="J47" i="5"/>
  <c r="B47" i="5"/>
  <c r="J46" i="5"/>
  <c r="B46" i="5"/>
  <c r="J45" i="5"/>
  <c r="B45" i="5"/>
  <c r="J44" i="5"/>
  <c r="B44" i="5"/>
  <c r="J43" i="5"/>
  <c r="J50" i="5" s="1"/>
  <c r="B43" i="5"/>
  <c r="B50" i="5" s="1"/>
  <c r="F40" i="5"/>
  <c r="F36" i="5"/>
  <c r="D36" i="5"/>
  <c r="H36" i="5" s="1"/>
  <c r="J39" i="5"/>
  <c r="D39" i="5"/>
  <c r="B39" i="5"/>
  <c r="J38" i="5"/>
  <c r="H38" i="5"/>
  <c r="F38" i="5"/>
  <c r="D38" i="5"/>
  <c r="B38" i="5"/>
  <c r="F37" i="5"/>
  <c r="D37" i="5"/>
  <c r="J35" i="5"/>
  <c r="J34" i="5"/>
  <c r="H34" i="5"/>
  <c r="F34" i="5"/>
  <c r="D34" i="5"/>
  <c r="B34" i="5"/>
  <c r="J33" i="5"/>
  <c r="H33" i="5"/>
  <c r="F33" i="5"/>
  <c r="D33" i="5"/>
  <c r="H32" i="5"/>
  <c r="F32" i="5"/>
  <c r="D32" i="5"/>
  <c r="J31" i="5"/>
  <c r="H31" i="5"/>
  <c r="F31" i="5"/>
  <c r="D31" i="5"/>
  <c r="B31" i="5"/>
  <c r="J30" i="5"/>
  <c r="H30" i="5"/>
  <c r="F30" i="5"/>
  <c r="D30" i="5"/>
  <c r="B30" i="5"/>
  <c r="H20" i="5"/>
  <c r="F20" i="5"/>
  <c r="D20" i="5"/>
  <c r="H18" i="5"/>
  <c r="F18" i="5"/>
  <c r="D18" i="5"/>
  <c r="J16" i="5"/>
  <c r="J22" i="5" s="1"/>
  <c r="J14" i="5"/>
  <c r="H14" i="5"/>
  <c r="F14" i="5"/>
  <c r="D14" i="5"/>
  <c r="B14" i="5"/>
  <c r="J13" i="5"/>
  <c r="H13" i="5"/>
  <c r="F13" i="5"/>
  <c r="D13" i="5"/>
  <c r="B13" i="5"/>
  <c r="J12" i="5"/>
  <c r="H12" i="5"/>
  <c r="F12" i="5"/>
  <c r="D12" i="5"/>
  <c r="B12" i="5"/>
  <c r="J11" i="5"/>
  <c r="H11" i="5"/>
  <c r="H16" i="5" s="1"/>
  <c r="H22" i="5" s="1"/>
  <c r="F11" i="5"/>
  <c r="D11" i="5"/>
  <c r="B11" i="5"/>
  <c r="J10" i="5"/>
  <c r="H10" i="5"/>
  <c r="F10" i="5"/>
  <c r="D10" i="5"/>
  <c r="B10" i="5"/>
  <c r="J9" i="5"/>
  <c r="H9" i="5"/>
  <c r="F9" i="5"/>
  <c r="D9" i="5"/>
  <c r="B9" i="5"/>
  <c r="D18" i="4"/>
  <c r="D20" i="4" s="1"/>
  <c r="D22" i="4" s="1"/>
  <c r="D25" i="4" s="1"/>
  <c r="B18" i="4"/>
  <c r="D11" i="4"/>
  <c r="D13" i="4"/>
  <c r="B11" i="4"/>
  <c r="B13" i="4" s="1"/>
  <c r="B20" i="4" s="1"/>
  <c r="B22" i="4" s="1"/>
  <c r="B25" i="4" s="1"/>
  <c r="E39" i="2"/>
  <c r="F20" i="1"/>
  <c r="F110" i="1"/>
  <c r="E32" i="2"/>
  <c r="J22" i="1"/>
  <c r="F12" i="1"/>
  <c r="J11" i="1" s="1"/>
  <c r="E18" i="2"/>
  <c r="H40" i="5"/>
  <c r="D20" i="6" l="1"/>
  <c r="D22" i="6" s="1"/>
  <c r="D25" i="6" s="1"/>
  <c r="B20" i="6"/>
  <c r="B22" i="6" s="1"/>
  <c r="B25" i="6" s="1"/>
  <c r="F16" i="5"/>
  <c r="F22" i="5" s="1"/>
  <c r="B40" i="5"/>
  <c r="B16" i="5"/>
  <c r="B22" i="5" s="1"/>
  <c r="D16" i="5"/>
  <c r="D22" i="5" s="1"/>
  <c r="J40" i="5"/>
  <c r="E34" i="2"/>
  <c r="E51" i="2"/>
  <c r="F112" i="1"/>
  <c r="F114" i="1" s="1"/>
  <c r="F118" i="1" s="1"/>
  <c r="F123" i="1" s="1"/>
  <c r="H12" i="1"/>
</calcChain>
</file>

<file path=xl/sharedStrings.xml><?xml version="1.0" encoding="utf-8"?>
<sst xmlns="http://schemas.openxmlformats.org/spreadsheetml/2006/main" count="377" uniqueCount="255">
  <si>
    <t>PENANG GLOBAL TOURISM SDN BHD</t>
  </si>
  <si>
    <t>RM</t>
  </si>
  <si>
    <t xml:space="preserve">CURRENT ASSETS                          </t>
  </si>
  <si>
    <t xml:space="preserve">CURRENT LIABILITIES                     </t>
  </si>
  <si>
    <t>Balance</t>
  </si>
  <si>
    <t xml:space="preserve">Salary                                  </t>
  </si>
  <si>
    <t xml:space="preserve">Allowance                               </t>
  </si>
  <si>
    <t xml:space="preserve">Epf                                     </t>
  </si>
  <si>
    <t xml:space="preserve">Socso                                   </t>
  </si>
  <si>
    <t>EIS</t>
  </si>
  <si>
    <t xml:space="preserve">Medical Fee                             </t>
  </si>
  <si>
    <t xml:space="preserve">Overtime                                </t>
  </si>
  <si>
    <t xml:space="preserve">Insurance                               </t>
  </si>
  <si>
    <t xml:space="preserve">Trainee &amp; Trainer Allowance             </t>
  </si>
  <si>
    <t xml:space="preserve">Mileage/Toll Claims/Petrol              </t>
  </si>
  <si>
    <t xml:space="preserve">Local Travel                            </t>
  </si>
  <si>
    <t xml:space="preserve">Training &amp; Development                  </t>
  </si>
  <si>
    <t xml:space="preserve">Staff Uniform                           </t>
  </si>
  <si>
    <t xml:space="preserve">Team Building &amp; Others                  </t>
  </si>
  <si>
    <t>Annual Dinner</t>
  </si>
  <si>
    <t xml:space="preserve">Telephone/Emails/Fax                    </t>
  </si>
  <si>
    <t xml:space="preserve">Postage &amp; Courier                       </t>
  </si>
  <si>
    <t xml:space="preserve">Office Rental                           </t>
  </si>
  <si>
    <t xml:space="preserve">Stationery &amp; Supplies                   </t>
  </si>
  <si>
    <t xml:space="preserve">Photostating &amp; Others/Photography       </t>
  </si>
  <si>
    <t xml:space="preserve">Newspaper /Books                        </t>
  </si>
  <si>
    <t xml:space="preserve">Office Upkeep &amp; Expenses                </t>
  </si>
  <si>
    <t xml:space="preserve">Refreshment / Food                      </t>
  </si>
  <si>
    <t xml:space="preserve">Meeting Expenses                        </t>
  </si>
  <si>
    <t xml:space="preserve">Upkeep Of M/Vehicle                     </t>
  </si>
  <si>
    <t xml:space="preserve">Electricity &amp; Water                     </t>
  </si>
  <si>
    <t>Advertisement - Vacancy</t>
  </si>
  <si>
    <t xml:space="preserve">Trade Mark                              </t>
  </si>
  <si>
    <t xml:space="preserve">Audit Fee                               </t>
  </si>
  <si>
    <t xml:space="preserve">Accounting Fee                          </t>
  </si>
  <si>
    <t xml:space="preserve">Secretarial Fee                         </t>
  </si>
  <si>
    <t xml:space="preserve">I/Tax Consultancy Fee                   </t>
  </si>
  <si>
    <t xml:space="preserve">Bank Charges                            </t>
  </si>
  <si>
    <t xml:space="preserve">Filing Fee                              </t>
  </si>
  <si>
    <t xml:space="preserve">License Fee - Tic                       </t>
  </si>
  <si>
    <t>Legal &amp; Professional Fee</t>
  </si>
  <si>
    <t>Fixed Asset Written Off</t>
  </si>
  <si>
    <t xml:space="preserve">Depreciation Of Fixed Assets            </t>
  </si>
  <si>
    <t/>
  </si>
  <si>
    <t>Gross Profit/(Loss)</t>
  </si>
  <si>
    <t>Dividen Received</t>
  </si>
  <si>
    <t xml:space="preserve">Administrative &amp; General Expenses                                </t>
  </si>
  <si>
    <t>Operation Cost</t>
  </si>
  <si>
    <t xml:space="preserve">Advertisement                           </t>
  </si>
  <si>
    <t xml:space="preserve">Printing Of Publication/Brochures       </t>
  </si>
  <si>
    <t xml:space="preserve">Souvenirs/Gifts                         </t>
  </si>
  <si>
    <t xml:space="preserve">Brochure Showcase Rack                  </t>
  </si>
  <si>
    <t xml:space="preserve">Banner/Streamers &amp; Artwork              </t>
  </si>
  <si>
    <t>Brochure Distribution Fee</t>
  </si>
  <si>
    <t xml:space="preserve">Photo/Video Archiving                   </t>
  </si>
  <si>
    <t xml:space="preserve">Dev Of Pgt Website                      </t>
  </si>
  <si>
    <t xml:space="preserve">Video Production                        </t>
  </si>
  <si>
    <t xml:space="preserve">Publicity For Events                    </t>
  </si>
  <si>
    <t>Online Promotion</t>
  </si>
  <si>
    <t xml:space="preserve">Tactical Campaign                       </t>
  </si>
  <si>
    <t xml:space="preserve">Tourism Survey                         </t>
  </si>
  <si>
    <t xml:space="preserve">Copywritting/Translation                </t>
  </si>
  <si>
    <t xml:space="preserve">Hosting Of Events                       </t>
  </si>
  <si>
    <t xml:space="preserve">Tourism Promotion (Trade Show)          </t>
  </si>
  <si>
    <t xml:space="preserve">State Tourism - Tourism Promotion       </t>
  </si>
  <si>
    <t>Local Govt Fee - China Southern Airlines Mkt Campaign</t>
  </si>
  <si>
    <t>Local Govt Fee - Qatar Marketing Campaign</t>
  </si>
  <si>
    <t>Total Adm. &amp; Operating Expenses</t>
  </si>
  <si>
    <t>Profit Before Taxation</t>
  </si>
  <si>
    <t xml:space="preserve">Taxation                                </t>
  </si>
  <si>
    <t xml:space="preserve">Net Profit (Loss) After Taxation        </t>
  </si>
  <si>
    <t xml:space="preserve">Retained Profit/(Loss) B/F              </t>
  </si>
  <si>
    <t xml:space="preserve">Adjust To Retained Earnings             </t>
  </si>
  <si>
    <t xml:space="preserve">Retained Profit/(Loss) C/F              </t>
  </si>
  <si>
    <t>STATEMENT OF COMPREHENSIVE INCOME</t>
  </si>
  <si>
    <t>01/01/2019 - 30/4/2019</t>
  </si>
  <si>
    <t>30/4/2019</t>
  </si>
  <si>
    <t>30/4/2018</t>
  </si>
  <si>
    <t>Income</t>
  </si>
  <si>
    <t xml:space="preserve">Less : </t>
  </si>
  <si>
    <t>Merchandise Cost</t>
  </si>
  <si>
    <t xml:space="preserve">Portion of Grant Utilised - State Govt </t>
  </si>
  <si>
    <t>Portion of Grant Utilised - Hotel Fee</t>
  </si>
  <si>
    <t>Other Income</t>
  </si>
  <si>
    <t xml:space="preserve">Interest Received                                                       </t>
  </si>
  <si>
    <t>Other Operating Income</t>
  </si>
  <si>
    <t xml:space="preserve">Gratuity                                </t>
  </si>
  <si>
    <t xml:space="preserve">Directors' Meeting Allowance             </t>
  </si>
  <si>
    <t xml:space="preserve">Gain/Loss Of Forex Exchange             </t>
  </si>
  <si>
    <t xml:space="preserve">Bonus/Incentive/BKK                </t>
  </si>
  <si>
    <t xml:space="preserve">Dev. Ofpg Mobile Application                </t>
  </si>
  <si>
    <t xml:space="preserve">Tourism Media Campaign                  </t>
  </si>
  <si>
    <t>Experience Penang 2020 (Roadshow)</t>
  </si>
  <si>
    <t>Local Govt Fee - China Tactical Campaign</t>
  </si>
  <si>
    <t>Local Govt Fee - Pg Int Food Festival</t>
  </si>
  <si>
    <t>Local Govt Fee - Pg Int Wedding Expo</t>
  </si>
  <si>
    <t>Local Govt Fee - Pg Hot Air Balloon Fiesta</t>
  </si>
  <si>
    <t>Local Govt Fee - Pg Street Food Festival</t>
  </si>
  <si>
    <t>Local Govt Fee - Itb Asia Sg</t>
  </si>
  <si>
    <t>Local Govt Fee - PMED</t>
  </si>
  <si>
    <t>Local Govt Fee - Study Penang</t>
  </si>
  <si>
    <t xml:space="preserve">Local Govt Fee - China Trade Shows </t>
  </si>
  <si>
    <t xml:space="preserve">STATEMENT OF FINANCIAL POSITION </t>
  </si>
  <si>
    <t xml:space="preserve">Computers </t>
  </si>
  <si>
    <t xml:space="preserve">Office Equipment </t>
  </si>
  <si>
    <t xml:space="preserve">Furniture &amp; Fitting </t>
  </si>
  <si>
    <t xml:space="preserve">Software </t>
  </si>
  <si>
    <t xml:space="preserve">Motor Vehicle </t>
  </si>
  <si>
    <t xml:space="preserve">Office Renovation </t>
  </si>
  <si>
    <t xml:space="preserve">Electrical Installation </t>
  </si>
  <si>
    <t xml:space="preserve">Debtors </t>
  </si>
  <si>
    <t xml:space="preserve">Cimb Bank Bhd  </t>
  </si>
  <si>
    <t>Short-Term Investment (Money Market)</t>
  </si>
  <si>
    <t xml:space="preserve">Petty Cash </t>
  </si>
  <si>
    <t>Cash In Hand (Sales)</t>
  </si>
  <si>
    <t xml:space="preserve">Deposits </t>
  </si>
  <si>
    <t xml:space="preserve">Other Creditors  </t>
  </si>
  <si>
    <t>Other Receivables</t>
  </si>
  <si>
    <t xml:space="preserve">Consignor-Consginment </t>
  </si>
  <si>
    <t xml:space="preserve">Other Creditors &amp; Accruals </t>
  </si>
  <si>
    <t xml:space="preserve">Deferred Income - Grant </t>
  </si>
  <si>
    <t xml:space="preserve">Share Capital </t>
  </si>
  <si>
    <t xml:space="preserve">NON-CURRENT ASSETS </t>
  </si>
  <si>
    <t>EQUITY</t>
  </si>
  <si>
    <t xml:space="preserve">Accumulated Loss </t>
  </si>
  <si>
    <t>Total Equity</t>
  </si>
  <si>
    <t>TOTAL ASSETS</t>
  </si>
  <si>
    <t>Total Current Assets</t>
  </si>
  <si>
    <t>TOTAL EQUITY AND LIABILITIES</t>
  </si>
  <si>
    <t>Total Current Liabilities</t>
  </si>
  <si>
    <t>Merchandise Sales</t>
  </si>
  <si>
    <t>Dividen &amp; Interest Received</t>
  </si>
  <si>
    <t>Expenditure</t>
  </si>
  <si>
    <t>BUDGET TRACKING FOR 2019</t>
  </si>
  <si>
    <t>SUMMARY</t>
  </si>
  <si>
    <t>PROPOSED</t>
  </si>
  <si>
    <t>REVISED</t>
  </si>
  <si>
    <t>ACTUAL</t>
  </si>
  <si>
    <t>VARIANCE</t>
  </si>
  <si>
    <t xml:space="preserve">ACTUAL </t>
  </si>
  <si>
    <t>BUDGET</t>
  </si>
  <si>
    <t>BUDGET 2019</t>
  </si>
  <si>
    <t>EXPENDITURE</t>
  </si>
  <si>
    <t>BUDGET vs.</t>
  </si>
  <si>
    <t>2019</t>
  </si>
  <si>
    <t>TILL APR 2019</t>
  </si>
  <si>
    <t>TILL DEC 2018</t>
  </si>
  <si>
    <t>Operating Expenditure (OPEX)</t>
  </si>
  <si>
    <t>Capital Expenditure (CAPEX)</t>
  </si>
  <si>
    <t>Marketing/Promotion</t>
  </si>
  <si>
    <t>Communications</t>
  </si>
  <si>
    <t>Events</t>
  </si>
  <si>
    <t>Tourism Services</t>
  </si>
  <si>
    <t>SUB TOTAL</t>
  </si>
  <si>
    <t>Penang Centre of Education Tourism (Study Penang)</t>
  </si>
  <si>
    <t xml:space="preserve">Penang Centre of Medical Tourism </t>
  </si>
  <si>
    <t>GRAND TOTAL</t>
  </si>
  <si>
    <t>ADDITONAL PROJECTS (HOTEL FEE)</t>
  </si>
  <si>
    <t xml:space="preserve"> - China Campaigns</t>
  </si>
  <si>
    <t xml:space="preserve"> - Penang International Food Festival 2019</t>
  </si>
  <si>
    <t xml:space="preserve"> - China Roadshows</t>
  </si>
  <si>
    <t xml:space="preserve"> - Penang Esports 2019</t>
  </si>
  <si>
    <t xml:space="preserve"> - Penang Hot Air Balloon Fiesta 2019</t>
  </si>
  <si>
    <t xml:space="preserve"> - Mini Hot Air Balloon 2019</t>
  </si>
  <si>
    <t xml:space="preserve"> - Penang Anime Matsuri 2019</t>
  </si>
  <si>
    <t xml:space="preserve"> - Hari Raya Celebration 2019</t>
  </si>
  <si>
    <t xml:space="preserve"> - ITB Asia Singapore 2019</t>
  </si>
  <si>
    <t xml:space="preserve"> - In-flight Magazine (Qatar,Qantas, Wesmile &amp; Citilink)</t>
  </si>
  <si>
    <t>2018</t>
  </si>
  <si>
    <t xml:space="preserve"> - Penang International Wedding Expo</t>
  </si>
  <si>
    <t xml:space="preserve"> - Penang Street Food Festival 2018</t>
  </si>
  <si>
    <t xml:space="preserve"> - Penang Fair @ HCM </t>
  </si>
  <si>
    <t xml:space="preserve"> - PATA Travel Mart Langkawi 2018</t>
  </si>
  <si>
    <t xml:space="preserve"> - China Southern Airlines Marketing Campaign</t>
  </si>
  <si>
    <t xml:space="preserve"> - Qatar Marketing Campaign</t>
  </si>
  <si>
    <t>Tourism Master Plan **</t>
  </si>
  <si>
    <t>Penang Asian Comic Museum (Lot Rental) **</t>
  </si>
  <si>
    <t xml:space="preserve">Provisional for Taxation </t>
  </si>
  <si>
    <t>TOTAL</t>
  </si>
  <si>
    <t>%</t>
  </si>
  <si>
    <t>Banner Streamers &amp; artwork</t>
  </si>
  <si>
    <t>Printing of Business Card</t>
  </si>
  <si>
    <t xml:space="preserve">FAM Trip </t>
  </si>
  <si>
    <t>Lunch/Dinner hosting</t>
  </si>
  <si>
    <t>Local Travel</t>
  </si>
  <si>
    <t>EPY TikTok Campaign</t>
  </si>
  <si>
    <t>E-Coupon</t>
  </si>
  <si>
    <t>UK - World Travel Mart London</t>
  </si>
  <si>
    <t>UK - Travel News Market Stokholm</t>
  </si>
  <si>
    <t>FVW Median For German Market</t>
  </si>
  <si>
    <t>Tactical Campaign - Malaysia Airlines UK Tactical Campaign</t>
  </si>
  <si>
    <t>Singapore - ITB Asia (PGT's Expenses)</t>
  </si>
  <si>
    <t xml:space="preserve">Singapore  -Tactical Campaign </t>
  </si>
  <si>
    <t>Singapore - Visit Penang Year 2020 Launch</t>
  </si>
  <si>
    <t>Australia -   Tactical Promotion - OTA/Wholesaler</t>
  </si>
  <si>
    <t>Japan -  Tourism Expo Japan (TEK)</t>
  </si>
  <si>
    <t>UAE - Tactical Campaign B2B</t>
  </si>
  <si>
    <t>Cruise Tourism</t>
  </si>
  <si>
    <t>State Exco - Trade fairs &amp; Roadshow (by Yen Peng)</t>
  </si>
  <si>
    <t>Estimated
(Oct-Dec)
RM</t>
  </si>
  <si>
    <t>Qatar Airways for Scandinavian Market</t>
  </si>
  <si>
    <t>Collaboration with SQ Denmark</t>
  </si>
  <si>
    <t xml:space="preserve">Thailand - KTC &amp; AA Thailand Campaign </t>
  </si>
  <si>
    <t>Korea -Tactical Campaign with Airlines and Agents
 - AirAsia X Busan &amp; Travel Agencies Joint Promotion Campaign
 - Modetour Korea Marketing Collaboration Aug - Dec 2019</t>
  </si>
  <si>
    <t>Tactical Campaign with Trip.com - Singapore, HK, Korea &amp; Japan</t>
  </si>
  <si>
    <t>Copywriting/Translation</t>
  </si>
  <si>
    <t>Photo/Video Archiving</t>
  </si>
  <si>
    <t>Website Revamp</t>
  </si>
  <si>
    <t>Mobile Apps</t>
  </si>
  <si>
    <t>Ebuzz - EDMs/ Newsletter</t>
  </si>
  <si>
    <t>Advertisement in Magazines</t>
  </si>
  <si>
    <t xml:space="preserve">Production cost of ads on Billboards / CAT buses / CUBE </t>
  </si>
  <si>
    <t>Publicity - George Town Heritage Celebration</t>
  </si>
  <si>
    <t>Publicity - Pg Island Jazz Festival</t>
  </si>
  <si>
    <t>Publicity - EPY 2020</t>
  </si>
  <si>
    <t>LED advertising - Domestic (for events)</t>
  </si>
  <si>
    <t>Social Media</t>
  </si>
  <si>
    <t>Radio Advertising (ASTRO - LiteFM, Mix, Sinar &amp; Melody)</t>
  </si>
  <si>
    <t>31/12/2019</t>
  </si>
  <si>
    <t xml:space="preserve">Miscellaneous Expenses             </t>
  </si>
  <si>
    <t>Local Govt Fee - Pg Int Container Art Festival</t>
  </si>
  <si>
    <t>Prepayments</t>
  </si>
  <si>
    <t>Amount Owing from The State</t>
  </si>
  <si>
    <t>Amount Owing to PDC</t>
  </si>
  <si>
    <t xml:space="preserve">Actual YTD </t>
  </si>
  <si>
    <t>JIIP - Matta Fair KL &amp; Penang Raodshow **</t>
  </si>
  <si>
    <t xml:space="preserve">Actual </t>
  </si>
  <si>
    <t>Actual YTD</t>
  </si>
  <si>
    <t>Cash Advances</t>
  </si>
  <si>
    <t>Local Govt Fee - China Roadshow</t>
  </si>
  <si>
    <t>Local Govt Fee - Penang Esports</t>
  </si>
  <si>
    <t>Local Govt Fee - Asian Food &amp; Cultural Festival</t>
  </si>
  <si>
    <t>Local Govt Fee - In-flight Magazine 
(Qatar, Qantas, Wesmile &amp; Citilink</t>
  </si>
  <si>
    <t>01/01/2020 - 30/06/2020</t>
  </si>
  <si>
    <t>30/06/2020</t>
  </si>
  <si>
    <t>30/06/2019</t>
  </si>
  <si>
    <t>Local Govt Fee - China Roadshow, Ctrip &amp; Tuniu</t>
  </si>
  <si>
    <t>Operating Cost</t>
  </si>
  <si>
    <t xml:space="preserve">                           -  </t>
  </si>
  <si>
    <t xml:space="preserve">Audited </t>
  </si>
  <si>
    <t>Total operating cost</t>
  </si>
  <si>
    <t>REVISED BUDGET FOR 2020</t>
  </si>
  <si>
    <t>ACTUAL VS.</t>
  </si>
  <si>
    <t>APPROVED</t>
  </si>
  <si>
    <t>2020</t>
  </si>
  <si>
    <t>TILL JUNE 2020</t>
  </si>
  <si>
    <t>YEAR 2020</t>
  </si>
  <si>
    <t>TILL DEC 2019</t>
  </si>
  <si>
    <t>GRAND TOTAL (BUDGET 2020)</t>
  </si>
  <si>
    <t>China Campaign (Utilising 2017 hotel fee budget)</t>
  </si>
  <si>
    <t>Grant From State Government</t>
  </si>
  <si>
    <t>Grant from Hotel Fee</t>
  </si>
  <si>
    <t>Grant from Tourism Tax (EPY Campaign 2019)</t>
  </si>
  <si>
    <t>Grant from Tourism Tax (PACCM)</t>
  </si>
  <si>
    <t>Shortfall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</si>
</sst>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(* #,##0.00_);_(* \(#,##0.00\);_(* &quot;-&quot;??_);_(@_)"/>
    <numFmt numFmtId="164" formatCode="_(* #,##0_);_(* \(#,##0\);_(* &quot;-&quot;??_);_(@_)"/>
    <numFmt numFmtId="165" formatCode="_(* #,##0.0_);_(* \(#,##0.0\);_(* &quot;-&quot;??_);_(@_)"/>
    <numFmt numFmtId="166" formatCode="_(* #,##0.0000_);_(* \(#,##0.0000\);_(* &quot;-&quot;??_);_(@_)"/>
  </numFmts>
  <fonts count="23"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sz val="12"/>
      <name val="宋体"/>
      <charset val="134"/>
    </font>
    <font>
      <b/>
      <sz val="9"/>
      <name val="Times New Roman"/>
      <family val="1"/>
    </font>
    <font>
      <b/>
      <sz val="12"/>
      <name val="Times New Roman"/>
      <family val="1"/>
    </font>
    <font>
      <b/>
      <sz val="10"/>
      <name val="Times New Roman"/>
      <family val="1"/>
    </font>
    <font>
      <sz val="12"/>
      <name val="Times New Roman"/>
      <family val="1"/>
    </font>
    <font>
      <sz val="10"/>
      <name val="Times New Roman"/>
      <family val="1"/>
    </font>
    <font>
      <sz val="10"/>
      <name val="宋体"/>
      <charset val="134"/>
    </font>
    <font>
      <i/>
      <sz val="10"/>
      <name val="Times New Roman"/>
      <family val="1"/>
    </font>
    <font>
      <b/>
      <i/>
      <sz val="10"/>
      <name val="Times New Roman"/>
      <family val="1"/>
    </font>
    <font>
      <b/>
      <sz val="12"/>
      <color indexed="8"/>
      <name val="Arial"/>
      <family val="2"/>
    </font>
    <font>
      <sz val="10"/>
      <color indexed="8"/>
      <name val="Arial"/>
      <family val="2"/>
    </font>
    <font>
      <b/>
      <sz val="10"/>
      <name val="Arial"/>
      <family val="2"/>
    </font>
    <font>
      <b/>
      <u/>
      <sz val="10"/>
      <color indexed="8"/>
      <name val="Arial"/>
      <family val="2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Times New Roman"/>
      <family val="1"/>
    </font>
    <font>
      <sz val="10"/>
      <color theme="1"/>
      <name val="Calibri"/>
      <family val="2"/>
      <scheme val="minor"/>
    </font>
    <font>
      <sz val="10"/>
      <color theme="1"/>
      <name val="Times New Roman"/>
      <family val="1"/>
    </font>
    <font>
      <b/>
      <sz val="10"/>
      <color theme="1"/>
      <name val="Arial"/>
      <family val="2"/>
    </font>
    <font>
      <sz val="10"/>
      <color theme="1"/>
      <name val="Arial"/>
      <family val="2"/>
    </font>
    <font>
      <b/>
      <u/>
      <sz val="10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8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6">
    <xf numFmtId="0" fontId="0" fillId="0" borderId="0"/>
    <xf numFmtId="43" fontId="15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2" fillId="0" borderId="0"/>
    <xf numFmtId="9" fontId="15" fillId="0" borderId="0" applyFont="0" applyFill="0" applyBorder="0" applyAlignment="0" applyProtection="0"/>
  </cellStyleXfs>
  <cellXfs count="273">
    <xf numFmtId="0" fontId="0" fillId="0" borderId="0" xfId="0"/>
    <xf numFmtId="0" fontId="2" fillId="0" borderId="0" xfId="4"/>
    <xf numFmtId="10" fontId="4" fillId="0" borderId="0" xfId="4" applyNumberFormat="1" applyFont="1" applyFill="1" applyBorder="1" applyAlignment="1">
      <alignment vertical="center"/>
    </xf>
    <xf numFmtId="10" fontId="4" fillId="0" borderId="0" xfId="4" quotePrefix="1" applyNumberFormat="1" applyFont="1" applyFill="1" applyBorder="1" applyAlignment="1">
      <alignment vertical="center"/>
    </xf>
    <xf numFmtId="10" fontId="3" fillId="0" borderId="0" xfId="4" applyNumberFormat="1" applyFont="1" applyFill="1" applyBorder="1" applyAlignment="1">
      <alignment vertical="center"/>
    </xf>
    <xf numFmtId="10" fontId="5" fillId="0" borderId="0" xfId="4" applyNumberFormat="1" applyFont="1" applyFill="1" applyBorder="1" applyAlignment="1">
      <alignment vertical="center"/>
    </xf>
    <xf numFmtId="2" fontId="3" fillId="0" borderId="0" xfId="4" applyNumberFormat="1" applyFont="1" applyFill="1" applyBorder="1" applyAlignment="1">
      <alignment horizontal="center" vertical="center"/>
    </xf>
    <xf numFmtId="0" fontId="4" fillId="0" borderId="0" xfId="4" applyFont="1" applyFill="1" applyBorder="1" applyAlignment="1"/>
    <xf numFmtId="0" fontId="4" fillId="0" borderId="0" xfId="4" quotePrefix="1" applyFont="1" applyFill="1" applyBorder="1" applyAlignment="1"/>
    <xf numFmtId="43" fontId="4" fillId="0" borderId="0" xfId="1" quotePrefix="1" applyFont="1" applyFill="1" applyBorder="1" applyAlignment="1">
      <alignment vertical="center"/>
    </xf>
    <xf numFmtId="43" fontId="5" fillId="0" borderId="0" xfId="1" applyFont="1" applyFill="1" applyBorder="1" applyAlignment="1">
      <alignment horizontal="center" vertical="center"/>
    </xf>
    <xf numFmtId="43" fontId="2" fillId="0" borderId="0" xfId="1" applyFont="1"/>
    <xf numFmtId="43" fontId="0" fillId="0" borderId="0" xfId="0" applyNumberFormat="1"/>
    <xf numFmtId="0" fontId="6" fillId="0" borderId="0" xfId="4" applyFont="1"/>
    <xf numFmtId="0" fontId="17" fillId="0" borderId="0" xfId="0" applyFont="1"/>
    <xf numFmtId="43" fontId="15" fillId="0" borderId="0" xfId="1" applyFont="1"/>
    <xf numFmtId="0" fontId="4" fillId="0" borderId="0" xfId="1" quotePrefix="1" applyNumberFormat="1" applyFont="1" applyFill="1" applyBorder="1" applyAlignment="1">
      <alignment horizontal="center" vertical="center"/>
    </xf>
    <xf numFmtId="164" fontId="4" fillId="0" borderId="0" xfId="1" quotePrefix="1" applyNumberFormat="1" applyFont="1" applyFill="1" applyBorder="1" applyAlignment="1"/>
    <xf numFmtId="164" fontId="15" fillId="0" borderId="0" xfId="1" applyNumberFormat="1" applyFont="1"/>
    <xf numFmtId="0" fontId="0" fillId="0" borderId="0" xfId="0" applyAlignment="1">
      <alignment horizontal="center"/>
    </xf>
    <xf numFmtId="164" fontId="4" fillId="0" borderId="0" xfId="1" quotePrefix="1" applyNumberFormat="1" applyFont="1" applyFill="1" applyBorder="1" applyAlignment="1">
      <alignment vertical="center"/>
    </xf>
    <xf numFmtId="164" fontId="4" fillId="0" borderId="0" xfId="1" quotePrefix="1" applyNumberFormat="1" applyFont="1" applyFill="1" applyBorder="1" applyAlignment="1">
      <alignment horizontal="center" vertical="center"/>
    </xf>
    <xf numFmtId="164" fontId="5" fillId="0" borderId="0" xfId="1" applyNumberFormat="1" applyFont="1" applyFill="1" applyBorder="1" applyAlignment="1">
      <alignment horizontal="center" vertical="center"/>
    </xf>
    <xf numFmtId="164" fontId="2" fillId="0" borderId="0" xfId="1" applyNumberFormat="1" applyFont="1"/>
    <xf numFmtId="164" fontId="5" fillId="0" borderId="0" xfId="1" quotePrefix="1" applyNumberFormat="1" applyFont="1" applyFill="1" applyBorder="1" applyAlignment="1">
      <alignment horizontal="center" vertical="center"/>
    </xf>
    <xf numFmtId="0" fontId="7" fillId="0" borderId="0" xfId="4" applyFont="1" applyBorder="1" applyAlignment="1">
      <alignment horizontal="center"/>
    </xf>
    <xf numFmtId="164" fontId="5" fillId="0" borderId="0" xfId="1" quotePrefix="1" applyNumberFormat="1" applyFont="1" applyFill="1" applyBorder="1" applyAlignment="1">
      <alignment horizontal="center"/>
    </xf>
    <xf numFmtId="164" fontId="5" fillId="0" borderId="0" xfId="1" applyNumberFormat="1" applyFont="1" applyFill="1" applyBorder="1" applyAlignment="1">
      <alignment horizontal="center"/>
    </xf>
    <xf numFmtId="0" fontId="7" fillId="0" borderId="0" xfId="4" applyFont="1" applyFill="1" applyBorder="1" applyAlignment="1">
      <alignment horizontal="center"/>
    </xf>
    <xf numFmtId="0" fontId="5" fillId="0" borderId="0" xfId="4" applyFont="1" applyBorder="1" applyAlignment="1">
      <alignment vertical="center"/>
    </xf>
    <xf numFmtId="0" fontId="7" fillId="0" borderId="0" xfId="4" applyFont="1" applyFill="1" applyBorder="1" applyAlignment="1">
      <alignment vertical="center"/>
    </xf>
    <xf numFmtId="164" fontId="7" fillId="0" borderId="0" xfId="1" applyNumberFormat="1" applyFont="1" applyFill="1" applyBorder="1" applyAlignment="1">
      <alignment horizontal="right" vertical="center"/>
    </xf>
    <xf numFmtId="0" fontId="7" fillId="0" borderId="0" xfId="4" applyFont="1" applyBorder="1" applyAlignment="1">
      <alignment vertical="center"/>
    </xf>
    <xf numFmtId="164" fontId="7" fillId="0" borderId="0" xfId="1" applyNumberFormat="1" applyFont="1" applyBorder="1" applyAlignment="1">
      <alignment horizontal="right"/>
    </xf>
    <xf numFmtId="164" fontId="7" fillId="0" borderId="1" xfId="1" applyNumberFormat="1" applyFont="1" applyBorder="1" applyAlignment="1">
      <alignment horizontal="right"/>
    </xf>
    <xf numFmtId="164" fontId="7" fillId="0" borderId="1" xfId="1" applyNumberFormat="1" applyFont="1" applyBorder="1" applyAlignment="1">
      <alignment horizontal="right" vertical="center"/>
    </xf>
    <xf numFmtId="164" fontId="7" fillId="0" borderId="0" xfId="4" applyNumberFormat="1" applyFont="1" applyBorder="1" applyAlignment="1">
      <alignment horizontal="right"/>
    </xf>
    <xf numFmtId="0" fontId="7" fillId="0" borderId="0" xfId="4" applyFont="1" applyBorder="1"/>
    <xf numFmtId="164" fontId="7" fillId="0" borderId="2" xfId="1" applyNumberFormat="1" applyFont="1" applyBorder="1" applyAlignment="1">
      <alignment horizontal="right" vertical="center"/>
    </xf>
    <xf numFmtId="164" fontId="7" fillId="0" borderId="0" xfId="1" applyNumberFormat="1" applyFont="1" applyBorder="1" applyAlignment="1">
      <alignment horizontal="right" vertical="center"/>
    </xf>
    <xf numFmtId="0" fontId="8" fillId="0" borderId="0" xfId="4" applyFont="1"/>
    <xf numFmtId="164" fontId="8" fillId="0" borderId="0" xfId="1" applyNumberFormat="1" applyFont="1"/>
    <xf numFmtId="0" fontId="18" fillId="0" borderId="0" xfId="0" applyFont="1"/>
    <xf numFmtId="164" fontId="18" fillId="0" borderId="0" xfId="1" applyNumberFormat="1" applyFont="1"/>
    <xf numFmtId="164" fontId="17" fillId="0" borderId="0" xfId="1" applyNumberFormat="1" applyFont="1"/>
    <xf numFmtId="0" fontId="19" fillId="0" borderId="0" xfId="0" applyFont="1"/>
    <xf numFmtId="164" fontId="19" fillId="0" borderId="0" xfId="1" applyNumberFormat="1" applyFont="1"/>
    <xf numFmtId="43" fontId="19" fillId="0" borderId="0" xfId="1" applyFont="1"/>
    <xf numFmtId="4" fontId="19" fillId="0" borderId="0" xfId="0" applyNumberFormat="1" applyFont="1" applyAlignment="1">
      <alignment horizontal="center"/>
    </xf>
    <xf numFmtId="43" fontId="5" fillId="0" borderId="0" xfId="4" applyNumberFormat="1" applyFont="1" applyFill="1" applyBorder="1" applyAlignment="1">
      <alignment horizontal="center" wrapText="1"/>
    </xf>
    <xf numFmtId="43" fontId="5" fillId="0" borderId="0" xfId="4" applyNumberFormat="1" applyFont="1" applyFill="1" applyBorder="1" applyAlignment="1">
      <alignment horizontal="center"/>
    </xf>
    <xf numFmtId="43" fontId="7" fillId="0" borderId="0" xfId="4" applyNumberFormat="1" applyFont="1" applyFill="1" applyBorder="1" applyAlignment="1">
      <alignment horizontal="right" vertical="center"/>
    </xf>
    <xf numFmtId="43" fontId="18" fillId="0" borderId="0" xfId="1" applyFont="1"/>
    <xf numFmtId="0" fontId="18" fillId="0" borderId="0" xfId="0" applyFont="1" applyAlignment="1">
      <alignment horizontal="center"/>
    </xf>
    <xf numFmtId="10" fontId="7" fillId="0" borderId="0" xfId="4" applyNumberFormat="1" applyFont="1" applyFill="1" applyBorder="1" applyAlignment="1">
      <alignment vertical="center"/>
    </xf>
    <xf numFmtId="164" fontId="7" fillId="0" borderId="0" xfId="1" applyNumberFormat="1" applyFont="1" applyFill="1" applyBorder="1" applyAlignment="1">
      <alignment horizontal="right"/>
    </xf>
    <xf numFmtId="43" fontId="7" fillId="0" borderId="0" xfId="1" applyFont="1" applyFill="1" applyBorder="1" applyAlignment="1">
      <alignment horizontal="right"/>
    </xf>
    <xf numFmtId="4" fontId="18" fillId="0" borderId="0" xfId="0" applyNumberFormat="1" applyFont="1" applyAlignment="1">
      <alignment horizontal="center"/>
    </xf>
    <xf numFmtId="10" fontId="9" fillId="0" borderId="0" xfId="4" applyNumberFormat="1" applyFont="1" applyFill="1" applyBorder="1" applyAlignment="1">
      <alignment vertical="center"/>
    </xf>
    <xf numFmtId="164" fontId="7" fillId="0" borderId="1" xfId="1" applyNumberFormat="1" applyFont="1" applyFill="1" applyBorder="1" applyAlignment="1">
      <alignment horizontal="right"/>
    </xf>
    <xf numFmtId="164" fontId="7" fillId="0" borderId="1" xfId="1" applyNumberFormat="1" applyFont="1" applyFill="1" applyBorder="1" applyAlignment="1">
      <alignment horizontal="right" vertical="center"/>
    </xf>
    <xf numFmtId="164" fontId="18" fillId="0" borderId="0" xfId="0" applyNumberFormat="1" applyFont="1"/>
    <xf numFmtId="164" fontId="7" fillId="0" borderId="0" xfId="1" applyNumberFormat="1" applyFont="1" applyFill="1" applyBorder="1"/>
    <xf numFmtId="43" fontId="7" fillId="0" borderId="0" xfId="1" applyFont="1" applyFill="1" applyBorder="1"/>
    <xf numFmtId="43" fontId="8" fillId="0" borderId="0" xfId="1" applyFont="1"/>
    <xf numFmtId="164" fontId="7" fillId="0" borderId="0" xfId="1" applyNumberFormat="1" applyFont="1"/>
    <xf numFmtId="43" fontId="18" fillId="0" borderId="0" xfId="0" applyNumberFormat="1" applyFont="1"/>
    <xf numFmtId="164" fontId="18" fillId="0" borderId="0" xfId="1" applyNumberFormat="1" applyFont="1" applyFill="1"/>
    <xf numFmtId="43" fontId="18" fillId="0" borderId="0" xfId="1" applyFont="1" applyFill="1"/>
    <xf numFmtId="43" fontId="7" fillId="0" borderId="0" xfId="1" applyFont="1" applyFill="1" applyBorder="1" applyAlignment="1">
      <alignment horizontal="right" vertical="center"/>
    </xf>
    <xf numFmtId="10" fontId="7" fillId="0" borderId="0" xfId="4" applyNumberFormat="1" applyFont="1" applyFill="1" applyBorder="1"/>
    <xf numFmtId="2" fontId="7" fillId="0" borderId="0" xfId="4" applyNumberFormat="1" applyFont="1" applyFill="1" applyBorder="1" applyAlignment="1">
      <alignment horizontal="right"/>
    </xf>
    <xf numFmtId="164" fontId="7" fillId="0" borderId="1" xfId="1" applyNumberFormat="1" applyFont="1" applyFill="1" applyBorder="1"/>
    <xf numFmtId="10" fontId="7" fillId="0" borderId="0" xfId="4" applyNumberFormat="1" applyFont="1" applyFill="1" applyBorder="1" applyAlignment="1">
      <alignment vertical="center" wrapText="1"/>
    </xf>
    <xf numFmtId="10" fontId="9" fillId="0" borderId="0" xfId="4" applyNumberFormat="1" applyFont="1" applyFill="1" applyBorder="1" applyAlignment="1">
      <alignment vertical="center" wrapText="1"/>
    </xf>
    <xf numFmtId="10" fontId="10" fillId="0" borderId="0" xfId="4" applyNumberFormat="1" applyFont="1" applyFill="1" applyBorder="1" applyAlignment="1">
      <alignment vertical="center"/>
    </xf>
    <xf numFmtId="0" fontId="7" fillId="0" borderId="0" xfId="4" applyFont="1"/>
    <xf numFmtId="10" fontId="5" fillId="0" borderId="0" xfId="4" applyNumberFormat="1" applyFont="1" applyFill="1" applyBorder="1"/>
    <xf numFmtId="43" fontId="7" fillId="0" borderId="0" xfId="1" applyFont="1"/>
    <xf numFmtId="164" fontId="7" fillId="0" borderId="0" xfId="1" applyNumberFormat="1" applyFont="1" applyBorder="1"/>
    <xf numFmtId="164" fontId="7" fillId="0" borderId="3" xfId="1" applyNumberFormat="1" applyFont="1" applyFill="1" applyBorder="1" applyAlignment="1">
      <alignment horizontal="right" vertical="center"/>
    </xf>
    <xf numFmtId="0" fontId="5" fillId="0" borderId="0" xfId="4" applyFont="1" applyFill="1" applyBorder="1" applyAlignment="1">
      <alignment vertical="center"/>
    </xf>
    <xf numFmtId="164" fontId="7" fillId="0" borderId="2" xfId="1" applyNumberFormat="1" applyFont="1" applyFill="1" applyBorder="1" applyAlignment="1">
      <alignment horizontal="right" vertical="center"/>
    </xf>
    <xf numFmtId="164" fontId="5" fillId="0" borderId="3" xfId="1" applyNumberFormat="1" applyFont="1" applyBorder="1" applyAlignment="1">
      <alignment horizontal="right" vertical="center"/>
    </xf>
    <xf numFmtId="164" fontId="7" fillId="0" borderId="0" xfId="1" applyNumberFormat="1" applyFont="1" applyAlignment="1">
      <alignment vertical="center"/>
    </xf>
    <xf numFmtId="0" fontId="7" fillId="0" borderId="0" xfId="4" applyFont="1" applyAlignment="1">
      <alignment vertical="center"/>
    </xf>
    <xf numFmtId="164" fontId="19" fillId="0" borderId="0" xfId="1" applyNumberFormat="1" applyFont="1" applyBorder="1"/>
    <xf numFmtId="43" fontId="18" fillId="0" borderId="0" xfId="1" applyFont="1" applyBorder="1"/>
    <xf numFmtId="164" fontId="19" fillId="0" borderId="1" xfId="1" applyNumberFormat="1" applyFont="1" applyBorder="1"/>
    <xf numFmtId="37" fontId="11" fillId="0" borderId="0" xfId="0" applyNumberFormat="1" applyFont="1"/>
    <xf numFmtId="37" fontId="11" fillId="0" borderId="0" xfId="0" applyNumberFormat="1" applyFont="1" applyFill="1"/>
    <xf numFmtId="164" fontId="11" fillId="0" borderId="0" xfId="0" applyNumberFormat="1" applyFont="1"/>
    <xf numFmtId="37" fontId="11" fillId="0" borderId="0" xfId="0" applyNumberFormat="1" applyFont="1" applyFill="1" applyBorder="1"/>
    <xf numFmtId="164" fontId="11" fillId="0" borderId="0" xfId="0" applyNumberFormat="1" applyFont="1" applyFill="1" applyBorder="1"/>
    <xf numFmtId="37" fontId="12" fillId="0" borderId="0" xfId="0" applyNumberFormat="1" applyFont="1"/>
    <xf numFmtId="164" fontId="13" fillId="0" borderId="4" xfId="3" quotePrefix="1" applyNumberFormat="1" applyFont="1" applyFill="1" applyBorder="1" applyAlignment="1">
      <alignment horizontal="center"/>
    </xf>
    <xf numFmtId="164" fontId="13" fillId="0" borderId="0" xfId="3" quotePrefix="1" applyNumberFormat="1" applyFont="1" applyFill="1" applyBorder="1" applyAlignment="1">
      <alignment horizontal="center"/>
    </xf>
    <xf numFmtId="164" fontId="13" fillId="0" borderId="5" xfId="3" quotePrefix="1" applyNumberFormat="1" applyFont="1" applyFill="1" applyBorder="1" applyAlignment="1">
      <alignment horizontal="center"/>
    </xf>
    <xf numFmtId="164" fontId="13" fillId="0" borderId="6" xfId="3" applyNumberFormat="1" applyFont="1" applyFill="1" applyBorder="1" applyAlignment="1">
      <alignment horizontal="center"/>
    </xf>
    <xf numFmtId="164" fontId="13" fillId="0" borderId="0" xfId="3" applyNumberFormat="1" applyFont="1" applyFill="1" applyBorder="1" applyAlignment="1">
      <alignment horizontal="center"/>
    </xf>
    <xf numFmtId="43" fontId="12" fillId="0" borderId="5" xfId="3" applyFont="1" applyBorder="1"/>
    <xf numFmtId="43" fontId="12" fillId="0" borderId="0" xfId="3" applyFont="1" applyBorder="1"/>
    <xf numFmtId="43" fontId="12" fillId="0" borderId="5" xfId="3" applyFont="1" applyFill="1" applyBorder="1"/>
    <xf numFmtId="43" fontId="12" fillId="0" borderId="0" xfId="3" applyFont="1" applyFill="1" applyBorder="1"/>
    <xf numFmtId="164" fontId="12" fillId="0" borderId="0" xfId="3" applyNumberFormat="1" applyFont="1" applyBorder="1"/>
    <xf numFmtId="0" fontId="12" fillId="0" borderId="0" xfId="0" applyNumberFormat="1" applyFont="1"/>
    <xf numFmtId="164" fontId="12" fillId="0" borderId="5" xfId="3" applyNumberFormat="1" applyFont="1" applyBorder="1"/>
    <xf numFmtId="164" fontId="12" fillId="0" borderId="5" xfId="3" applyNumberFormat="1" applyFont="1" applyFill="1" applyBorder="1"/>
    <xf numFmtId="164" fontId="12" fillId="0" borderId="0" xfId="3" applyNumberFormat="1" applyFont="1" applyFill="1" applyBorder="1"/>
    <xf numFmtId="0" fontId="20" fillId="0" borderId="0" xfId="3" applyNumberFormat="1" applyFont="1"/>
    <xf numFmtId="164" fontId="20" fillId="0" borderId="7" xfId="3" applyNumberFormat="1" applyFont="1" applyBorder="1"/>
    <xf numFmtId="164" fontId="20" fillId="0" borderId="0" xfId="3" applyNumberFormat="1" applyFont="1" applyBorder="1"/>
    <xf numFmtId="164" fontId="20" fillId="0" borderId="7" xfId="3" applyNumberFormat="1" applyFont="1" applyFill="1" applyBorder="1"/>
    <xf numFmtId="164" fontId="20" fillId="0" borderId="0" xfId="3" applyNumberFormat="1" applyFont="1" applyFill="1" applyBorder="1"/>
    <xf numFmtId="164" fontId="20" fillId="0" borderId="2" xfId="3" applyNumberFormat="1" applyFont="1" applyBorder="1"/>
    <xf numFmtId="0" fontId="20" fillId="0" borderId="0" xfId="0" applyFont="1"/>
    <xf numFmtId="0" fontId="21" fillId="0" borderId="0" xfId="3" applyNumberFormat="1" applyFont="1"/>
    <xf numFmtId="164" fontId="21" fillId="0" borderId="0" xfId="3" applyNumberFormat="1" applyFont="1"/>
    <xf numFmtId="164" fontId="21" fillId="0" borderId="0" xfId="3" applyNumberFormat="1" applyFont="1" applyFill="1"/>
    <xf numFmtId="0" fontId="21" fillId="0" borderId="0" xfId="0" applyFont="1"/>
    <xf numFmtId="164" fontId="20" fillId="0" borderId="8" xfId="3" applyNumberFormat="1" applyFont="1" applyBorder="1"/>
    <xf numFmtId="164" fontId="20" fillId="0" borderId="8" xfId="3" applyNumberFormat="1" applyFont="1" applyFill="1" applyBorder="1"/>
    <xf numFmtId="164" fontId="20" fillId="0" borderId="0" xfId="3" applyNumberFormat="1" applyFont="1"/>
    <xf numFmtId="164" fontId="20" fillId="0" borderId="0" xfId="3" applyNumberFormat="1" applyFont="1" applyFill="1"/>
    <xf numFmtId="0" fontId="20" fillId="0" borderId="0" xfId="0" applyNumberFormat="1" applyFont="1"/>
    <xf numFmtId="0" fontId="22" fillId="0" borderId="0" xfId="0" quotePrefix="1" applyNumberFormat="1" applyFont="1"/>
    <xf numFmtId="0" fontId="21" fillId="0" borderId="0" xfId="0" applyNumberFormat="1" applyFont="1"/>
    <xf numFmtId="164" fontId="21" fillId="0" borderId="8" xfId="3" applyNumberFormat="1" applyFont="1" applyBorder="1"/>
    <xf numFmtId="164" fontId="21" fillId="0" borderId="0" xfId="3" applyNumberFormat="1" applyFont="1" applyBorder="1"/>
    <xf numFmtId="164" fontId="21" fillId="0" borderId="8" xfId="3" applyNumberFormat="1" applyFont="1" applyFill="1" applyBorder="1"/>
    <xf numFmtId="164" fontId="21" fillId="0" borderId="0" xfId="3" applyNumberFormat="1" applyFont="1" applyFill="1" applyBorder="1"/>
    <xf numFmtId="0" fontId="14" fillId="0" borderId="0" xfId="0" quotePrefix="1" applyNumberFormat="1" applyFont="1"/>
    <xf numFmtId="164" fontId="15" fillId="0" borderId="0" xfId="3" applyNumberFormat="1" applyFont="1"/>
    <xf numFmtId="164" fontId="15" fillId="0" borderId="0" xfId="3" applyNumberFormat="1" applyFont="1" applyFill="1" applyBorder="1"/>
    <xf numFmtId="164" fontId="15" fillId="0" borderId="0" xfId="3" applyNumberFormat="1" applyFont="1" applyBorder="1"/>
    <xf numFmtId="164" fontId="0" fillId="0" borderId="0" xfId="0" applyNumberFormat="1"/>
    <xf numFmtId="164" fontId="0" fillId="0" borderId="0" xfId="0" applyNumberFormat="1" applyFill="1" applyBorder="1"/>
    <xf numFmtId="164" fontId="0" fillId="0" borderId="0" xfId="0" applyNumberFormat="1" applyBorder="1"/>
    <xf numFmtId="0" fontId="0" fillId="0" borderId="0" xfId="0" applyFill="1" applyBorder="1"/>
    <xf numFmtId="0" fontId="0" fillId="0" borderId="0" xfId="0" applyBorder="1"/>
    <xf numFmtId="164" fontId="15" fillId="0" borderId="0" xfId="5" applyNumberFormat="1" applyFont="1"/>
    <xf numFmtId="164" fontId="15" fillId="0" borderId="0" xfId="5" applyNumberFormat="1" applyFont="1" applyFill="1" applyBorder="1"/>
    <xf numFmtId="164" fontId="15" fillId="0" borderId="0" xfId="5" applyNumberFormat="1" applyFont="1" applyBorder="1"/>
    <xf numFmtId="0" fontId="0" fillId="0" borderId="0" xfId="0" applyFill="1"/>
    <xf numFmtId="164" fontId="0" fillId="0" borderId="0" xfId="0" applyNumberFormat="1" applyFill="1"/>
    <xf numFmtId="166" fontId="0" fillId="0" borderId="0" xfId="0" applyNumberFormat="1"/>
    <xf numFmtId="9" fontId="15" fillId="0" borderId="0" xfId="5" applyFont="1"/>
    <xf numFmtId="9" fontId="15" fillId="0" borderId="0" xfId="5" applyFont="1" applyFill="1"/>
    <xf numFmtId="166" fontId="15" fillId="0" borderId="0" xfId="5" applyNumberFormat="1" applyFont="1"/>
    <xf numFmtId="166" fontId="15" fillId="0" borderId="0" xfId="3" applyNumberFormat="1" applyFont="1"/>
    <xf numFmtId="165" fontId="7" fillId="0" borderId="0" xfId="1" applyNumberFormat="1" applyFont="1" applyFill="1" applyBorder="1"/>
    <xf numFmtId="165" fontId="7" fillId="0" borderId="1" xfId="1" applyNumberFormat="1" applyFont="1" applyFill="1" applyBorder="1"/>
    <xf numFmtId="10" fontId="4" fillId="0" borderId="0" xfId="4" applyNumberFormat="1" applyFont="1" applyAlignment="1">
      <alignment vertical="center"/>
    </xf>
    <xf numFmtId="10" fontId="3" fillId="0" borderId="0" xfId="4" applyNumberFormat="1" applyFont="1" applyAlignment="1">
      <alignment vertical="center"/>
    </xf>
    <xf numFmtId="10" fontId="5" fillId="0" borderId="0" xfId="4" applyNumberFormat="1" applyFont="1" applyAlignment="1">
      <alignment vertical="center"/>
    </xf>
    <xf numFmtId="2" fontId="3" fillId="0" borderId="0" xfId="4" applyNumberFormat="1" applyFont="1" applyAlignment="1">
      <alignment horizontal="center" vertical="center"/>
    </xf>
    <xf numFmtId="10" fontId="7" fillId="0" borderId="0" xfId="4" applyNumberFormat="1" applyFont="1" applyAlignment="1">
      <alignment vertical="center"/>
    </xf>
    <xf numFmtId="10" fontId="9" fillId="0" borderId="0" xfId="4" applyNumberFormat="1" applyFont="1" applyAlignment="1">
      <alignment vertical="center"/>
    </xf>
    <xf numFmtId="10" fontId="5" fillId="0" borderId="0" xfId="4" applyNumberFormat="1" applyFont="1"/>
    <xf numFmtId="164" fontId="15" fillId="0" borderId="0" xfId="1" applyNumberFormat="1"/>
    <xf numFmtId="43" fontId="15" fillId="0" borderId="0" xfId="1"/>
    <xf numFmtId="164" fontId="13" fillId="0" borderId="4" xfId="3" quotePrefix="1" applyNumberFormat="1" applyFont="1" applyBorder="1" applyAlignment="1">
      <alignment horizontal="center"/>
    </xf>
    <xf numFmtId="164" fontId="13" fillId="0" borderId="0" xfId="3" quotePrefix="1" applyNumberFormat="1" applyFont="1" applyAlignment="1">
      <alignment horizontal="center"/>
    </xf>
    <xf numFmtId="164" fontId="13" fillId="0" borderId="5" xfId="3" quotePrefix="1" applyNumberFormat="1" applyFont="1" applyBorder="1" applyAlignment="1">
      <alignment horizontal="center"/>
    </xf>
    <xf numFmtId="164" fontId="13" fillId="0" borderId="6" xfId="3" applyNumberFormat="1" applyFont="1" applyBorder="1" applyAlignment="1">
      <alignment horizontal="center"/>
    </xf>
    <xf numFmtId="164" fontId="13" fillId="0" borderId="0" xfId="3" applyNumberFormat="1" applyFont="1" applyAlignment="1">
      <alignment horizontal="center"/>
    </xf>
    <xf numFmtId="164" fontId="12" fillId="0" borderId="0" xfId="3" applyNumberFormat="1" applyFont="1"/>
    <xf numFmtId="0" fontId="12" fillId="0" borderId="0" xfId="0" applyFont="1"/>
    <xf numFmtId="164" fontId="15" fillId="0" borderId="0" xfId="5" applyNumberFormat="1"/>
    <xf numFmtId="9" fontId="20" fillId="0" borderId="0" xfId="5" applyFont="1"/>
    <xf numFmtId="9" fontId="21" fillId="0" borderId="0" xfId="5" applyFont="1"/>
    <xf numFmtId="164" fontId="18" fillId="0" borderId="0" xfId="3" applyNumberFormat="1" applyFont="1"/>
    <xf numFmtId="0" fontId="20" fillId="0" borderId="0" xfId="0" applyFont="1" applyAlignment="1">
      <alignment horizontal="center"/>
    </xf>
    <xf numFmtId="164" fontId="20" fillId="0" borderId="0" xfId="3" applyNumberFormat="1" applyFont="1" applyAlignment="1">
      <alignment horizontal="center" wrapText="1"/>
    </xf>
    <xf numFmtId="0" fontId="20" fillId="0" borderId="0" xfId="0" applyFont="1" applyAlignment="1">
      <alignment horizontal="center" wrapText="1"/>
    </xf>
    <xf numFmtId="164" fontId="21" fillId="0" borderId="0" xfId="3" applyNumberFormat="1" applyFont="1" applyAlignment="1">
      <alignment horizontal="center"/>
    </xf>
    <xf numFmtId="164" fontId="21" fillId="0" borderId="0" xfId="3" applyNumberFormat="1" applyFont="1" applyAlignment="1">
      <alignment horizontal="center" wrapText="1"/>
    </xf>
    <xf numFmtId="0" fontId="0" fillId="0" borderId="0" xfId="0" applyAlignment="1">
      <alignment wrapText="1"/>
    </xf>
    <xf numFmtId="164" fontId="15" fillId="0" borderId="0" xfId="1" applyNumberFormat="1" applyFont="1"/>
    <xf numFmtId="164" fontId="15" fillId="0" borderId="3" xfId="1" applyNumberFormat="1" applyFont="1" applyBorder="1"/>
    <xf numFmtId="0" fontId="16" fillId="0" borderId="0" xfId="0" applyFont="1" applyAlignment="1">
      <alignment vertical="center"/>
    </xf>
    <xf numFmtId="164" fontId="16" fillId="0" borderId="0" xfId="1" applyNumberFormat="1" applyFont="1" applyAlignment="1">
      <alignment horizontal="center" wrapText="1"/>
    </xf>
    <xf numFmtId="43" fontId="7" fillId="0" borderId="0" xfId="1" applyFont="1" applyFill="1" applyBorder="1" applyAlignment="1">
      <alignment vertical="center"/>
    </xf>
    <xf numFmtId="43" fontId="4" fillId="0" borderId="0" xfId="1" applyFont="1" applyFill="1" applyBorder="1" applyAlignment="1">
      <alignment horizontal="center" vertical="center"/>
    </xf>
    <xf numFmtId="43" fontId="5" fillId="0" borderId="0" xfId="1" applyFont="1" applyFill="1" applyBorder="1" applyAlignment="1">
      <alignment vertical="center"/>
    </xf>
    <xf numFmtId="43" fontId="9" fillId="0" borderId="0" xfId="1" applyFont="1" applyFill="1" applyBorder="1" applyAlignment="1">
      <alignment vertical="center"/>
    </xf>
    <xf numFmtId="43" fontId="7" fillId="0" borderId="0" xfId="1" applyFont="1" applyFill="1" applyBorder="1" applyAlignment="1">
      <alignment vertical="center" wrapText="1"/>
    </xf>
    <xf numFmtId="43" fontId="9" fillId="0" borderId="0" xfId="1" applyFont="1" applyFill="1" applyBorder="1" applyAlignment="1">
      <alignment vertical="center" wrapText="1"/>
    </xf>
    <xf numFmtId="43" fontId="10" fillId="0" borderId="0" xfId="1" applyFont="1" applyFill="1" applyBorder="1" applyAlignment="1">
      <alignment vertical="center"/>
    </xf>
    <xf numFmtId="43" fontId="5" fillId="0" borderId="0" xfId="1" applyFont="1" applyFill="1" applyBorder="1"/>
    <xf numFmtId="43" fontId="6" fillId="0" borderId="0" xfId="1" applyFont="1"/>
    <xf numFmtId="43" fontId="17" fillId="0" borderId="0" xfId="1" applyFont="1"/>
    <xf numFmtId="43" fontId="0" fillId="0" borderId="0" xfId="1" applyFont="1"/>
    <xf numFmtId="164" fontId="7" fillId="0" borderId="9" xfId="1" applyNumberFormat="1" applyFont="1" applyFill="1" applyBorder="1"/>
    <xf numFmtId="164" fontId="4" fillId="0" borderId="0" xfId="1" quotePrefix="1" applyNumberFormat="1" applyFont="1" applyFill="1" applyBorder="1" applyAlignment="1">
      <alignment horizontal="center"/>
    </xf>
    <xf numFmtId="164" fontId="5" fillId="0" borderId="0" xfId="1" applyNumberFormat="1" applyFont="1" applyBorder="1" applyAlignment="1">
      <alignment vertical="center"/>
    </xf>
    <xf numFmtId="164" fontId="7" fillId="0" borderId="0" xfId="1" applyNumberFormat="1" applyFont="1" applyFill="1" applyBorder="1" applyAlignment="1">
      <alignment vertical="center"/>
    </xf>
    <xf numFmtId="164" fontId="7" fillId="0" borderId="0" xfId="1" applyNumberFormat="1" applyFont="1" applyBorder="1" applyAlignment="1">
      <alignment vertical="center"/>
    </xf>
    <xf numFmtId="164" fontId="5" fillId="0" borderId="0" xfId="1" applyNumberFormat="1" applyFont="1" applyFill="1" applyBorder="1" applyAlignment="1">
      <alignment vertical="center"/>
    </xf>
    <xf numFmtId="164" fontId="7" fillId="0" borderId="0" xfId="1" applyNumberFormat="1" applyFont="1" applyFill="1" applyBorder="1" applyAlignment="1">
      <alignment horizontal="center"/>
    </xf>
    <xf numFmtId="164" fontId="4" fillId="0" borderId="0" xfId="1" quotePrefix="1" applyNumberFormat="1" applyFont="1" applyFill="1" applyBorder="1" applyAlignment="1">
      <alignment horizontal="center" vertical="center" wrapText="1"/>
    </xf>
    <xf numFmtId="164" fontId="9" fillId="0" borderId="0" xfId="1" applyNumberFormat="1" applyFont="1" applyFill="1" applyBorder="1" applyAlignment="1">
      <alignment vertical="center"/>
    </xf>
    <xf numFmtId="164" fontId="7" fillId="0" borderId="1" xfId="1" applyNumberFormat="1" applyFont="1" applyFill="1" applyBorder="1" applyAlignment="1">
      <alignment vertical="center"/>
    </xf>
    <xf numFmtId="164" fontId="7" fillId="0" borderId="0" xfId="1" applyNumberFormat="1" applyFont="1" applyFill="1" applyBorder="1" applyAlignment="1">
      <alignment vertical="center" wrapText="1"/>
    </xf>
    <xf numFmtId="164" fontId="9" fillId="0" borderId="0" xfId="1" applyNumberFormat="1" applyFont="1" applyFill="1" applyBorder="1" applyAlignment="1">
      <alignment vertical="center" wrapText="1"/>
    </xf>
    <xf numFmtId="164" fontId="9" fillId="0" borderId="1" xfId="1" applyNumberFormat="1" applyFont="1" applyFill="1" applyBorder="1" applyAlignment="1">
      <alignment vertical="center"/>
    </xf>
    <xf numFmtId="164" fontId="6" fillId="0" borderId="0" xfId="1" applyNumberFormat="1" applyFont="1"/>
    <xf numFmtId="164" fontId="0" fillId="0" borderId="0" xfId="1" applyNumberFormat="1" applyFont="1"/>
    <xf numFmtId="165" fontId="7" fillId="0" borderId="0" xfId="1" applyNumberFormat="1" applyFont="1" applyFill="1" applyBorder="1" applyAlignment="1">
      <alignment horizontal="center"/>
    </xf>
    <xf numFmtId="164" fontId="9" fillId="0" borderId="0" xfId="1" applyNumberFormat="1" applyFont="1" applyFill="1" applyBorder="1" applyAlignment="1">
      <alignment wrapText="1"/>
    </xf>
    <xf numFmtId="43" fontId="9" fillId="0" borderId="0" xfId="1" applyFont="1" applyFill="1" applyBorder="1" applyAlignment="1">
      <alignment wrapText="1"/>
    </xf>
    <xf numFmtId="10" fontId="9" fillId="0" borderId="0" xfId="4" applyNumberFormat="1" applyFont="1" applyFill="1" applyBorder="1" applyAlignment="1">
      <alignment wrapText="1"/>
    </xf>
    <xf numFmtId="10" fontId="4" fillId="0" borderId="0" xfId="4" quotePrefix="1" applyNumberFormat="1" applyFont="1" applyAlignment="1">
      <alignment horizontal="center" vertical="center"/>
    </xf>
    <xf numFmtId="10" fontId="4" fillId="0" borderId="0" xfId="4" applyNumberFormat="1" applyFont="1" applyFill="1" applyBorder="1" applyAlignment="1">
      <alignment horizontal="center" vertical="center"/>
    </xf>
    <xf numFmtId="10" fontId="4" fillId="0" borderId="0" xfId="4" quotePrefix="1" applyNumberFormat="1" applyFont="1" applyFill="1" applyBorder="1" applyAlignment="1">
      <alignment horizontal="center" vertical="center"/>
    </xf>
    <xf numFmtId="43" fontId="4" fillId="0" borderId="0" xfId="1" quotePrefix="1" applyFont="1" applyFill="1" applyBorder="1" applyAlignment="1">
      <alignment horizontal="center" vertical="center"/>
    </xf>
    <xf numFmtId="0" fontId="4" fillId="0" borderId="0" xfId="4" applyFont="1" applyBorder="1" applyAlignment="1">
      <alignment horizontal="center"/>
    </xf>
    <xf numFmtId="10" fontId="4" fillId="0" borderId="0" xfId="4" applyNumberFormat="1" applyFont="1" applyAlignment="1">
      <alignment horizontal="center" vertical="center"/>
    </xf>
    <xf numFmtId="10" fontId="4" fillId="0" borderId="0" xfId="4" quotePrefix="1" applyNumberFormat="1" applyFont="1" applyAlignment="1">
      <alignment horizontal="center" vertical="center"/>
    </xf>
    <xf numFmtId="10" fontId="4" fillId="0" borderId="10" xfId="4" quotePrefix="1" applyNumberFormat="1" applyFont="1" applyBorder="1" applyAlignment="1">
      <alignment horizontal="center" vertical="center"/>
    </xf>
    <xf numFmtId="10" fontId="4" fillId="0" borderId="9" xfId="4" quotePrefix="1" applyNumberFormat="1" applyFont="1" applyBorder="1" applyAlignment="1">
      <alignment horizontal="center" vertical="center"/>
    </xf>
    <xf numFmtId="10" fontId="4" fillId="0" borderId="11" xfId="4" quotePrefix="1" applyNumberFormat="1" applyFont="1" applyBorder="1" applyAlignment="1">
      <alignment horizontal="center" vertical="center"/>
    </xf>
    <xf numFmtId="164" fontId="4" fillId="0" borderId="12" xfId="1" quotePrefix="1" applyNumberFormat="1" applyFont="1" applyBorder="1" applyAlignment="1">
      <alignment horizontal="center" vertical="center"/>
    </xf>
    <xf numFmtId="0" fontId="4" fillId="0" borderId="0" xfId="1" quotePrefix="1" applyNumberFormat="1" applyFont="1" applyBorder="1" applyAlignment="1">
      <alignment horizontal="center" vertical="center"/>
    </xf>
    <xf numFmtId="0" fontId="4" fillId="0" borderId="13" xfId="1" quotePrefix="1" applyNumberFormat="1" applyFont="1" applyBorder="1" applyAlignment="1">
      <alignment horizontal="center" vertical="center"/>
    </xf>
    <xf numFmtId="164" fontId="5" fillId="0" borderId="12" xfId="1" applyNumberFormat="1" applyFont="1" applyBorder="1" applyAlignment="1">
      <alignment horizontal="center" vertical="center"/>
    </xf>
    <xf numFmtId="43" fontId="5" fillId="0" borderId="0" xfId="1" applyFont="1" applyBorder="1" applyAlignment="1">
      <alignment horizontal="center" vertical="center"/>
    </xf>
    <xf numFmtId="164" fontId="5" fillId="0" borderId="13" xfId="1" quotePrefix="1" applyNumberFormat="1" applyFont="1" applyBorder="1" applyAlignment="1">
      <alignment horizontal="center" vertical="center"/>
    </xf>
    <xf numFmtId="164" fontId="18" fillId="0" borderId="12" xfId="1" applyNumberFormat="1" applyFont="1" applyBorder="1"/>
    <xf numFmtId="164" fontId="18" fillId="0" borderId="13" xfId="1" applyNumberFormat="1" applyFont="1" applyBorder="1"/>
    <xf numFmtId="164" fontId="7" fillId="0" borderId="12" xfId="1" applyNumberFormat="1" applyFont="1" applyBorder="1" applyAlignment="1">
      <alignment horizontal="right"/>
    </xf>
    <xf numFmtId="43" fontId="7" fillId="0" borderId="0" xfId="1" applyFont="1" applyBorder="1" applyAlignment="1">
      <alignment horizontal="right"/>
    </xf>
    <xf numFmtId="164" fontId="7" fillId="0" borderId="13" xfId="1" applyNumberFormat="1" applyFont="1" applyBorder="1" applyAlignment="1">
      <alignment horizontal="right" vertical="center"/>
    </xf>
    <xf numFmtId="164" fontId="7" fillId="0" borderId="14" xfId="1" applyNumberFormat="1" applyFont="1" applyBorder="1" applyAlignment="1">
      <alignment horizontal="right"/>
    </xf>
    <xf numFmtId="164" fontId="7" fillId="0" borderId="15" xfId="1" applyNumberFormat="1" applyFont="1" applyBorder="1" applyAlignment="1">
      <alignment horizontal="right" vertical="center"/>
    </xf>
    <xf numFmtId="164" fontId="19" fillId="0" borderId="12" xfId="1" applyNumberFormat="1" applyFont="1" applyBorder="1"/>
    <xf numFmtId="164" fontId="19" fillId="0" borderId="13" xfId="1" applyNumberFormat="1" applyFont="1" applyBorder="1"/>
    <xf numFmtId="164" fontId="19" fillId="0" borderId="14" xfId="1" applyNumberFormat="1" applyFont="1" applyBorder="1"/>
    <xf numFmtId="164" fontId="19" fillId="0" borderId="15" xfId="1" applyNumberFormat="1" applyFont="1" applyBorder="1"/>
    <xf numFmtId="164" fontId="7" fillId="0" borderId="12" xfId="1" applyNumberFormat="1" applyFont="1" applyBorder="1" applyAlignment="1">
      <alignment horizontal="right" vertical="center"/>
    </xf>
    <xf numFmtId="43" fontId="7" fillId="0" borderId="0" xfId="1" applyFont="1" applyBorder="1" applyAlignment="1">
      <alignment horizontal="right" vertical="center"/>
    </xf>
    <xf numFmtId="164" fontId="7" fillId="0" borderId="14" xfId="1" applyNumberFormat="1" applyFont="1" applyBorder="1" applyAlignment="1">
      <alignment horizontal="right" vertical="center"/>
    </xf>
    <xf numFmtId="164" fontId="7" fillId="0" borderId="12" xfId="1" applyNumberFormat="1" applyFont="1" applyBorder="1"/>
    <xf numFmtId="43" fontId="7" fillId="0" borderId="0" xfId="1" applyFont="1" applyBorder="1"/>
    <xf numFmtId="164" fontId="7" fillId="0" borderId="13" xfId="1" applyNumberFormat="1" applyFont="1" applyBorder="1"/>
    <xf numFmtId="164" fontId="7" fillId="0" borderId="16" xfId="1" applyNumberFormat="1" applyFont="1" applyBorder="1" applyAlignment="1">
      <alignment horizontal="right" vertical="center"/>
    </xf>
    <xf numFmtId="43" fontId="7" fillId="0" borderId="1" xfId="1" applyFont="1" applyBorder="1" applyAlignment="1">
      <alignment horizontal="right" vertical="center"/>
    </xf>
    <xf numFmtId="164" fontId="7" fillId="0" borderId="17" xfId="1" applyNumberFormat="1" applyFont="1" applyBorder="1" applyAlignment="1">
      <alignment horizontal="right" vertical="center"/>
    </xf>
    <xf numFmtId="10" fontId="4" fillId="0" borderId="4" xfId="4" applyNumberFormat="1" applyFont="1" applyBorder="1" applyAlignment="1">
      <alignment horizontal="center" vertical="center"/>
    </xf>
    <xf numFmtId="0" fontId="4" fillId="0" borderId="5" xfId="1" quotePrefix="1" applyNumberFormat="1" applyFont="1" applyBorder="1" applyAlignment="1">
      <alignment horizontal="center" vertical="center"/>
    </xf>
    <xf numFmtId="164" fontId="5" fillId="0" borderId="5" xfId="1" quotePrefix="1" applyNumberFormat="1" applyFont="1" applyBorder="1" applyAlignment="1">
      <alignment horizontal="center" vertical="center"/>
    </xf>
    <xf numFmtId="164" fontId="18" fillId="0" borderId="5" xfId="1" applyNumberFormat="1" applyFont="1" applyBorder="1"/>
    <xf numFmtId="164" fontId="7" fillId="0" borderId="5" xfId="1" applyNumberFormat="1" applyFont="1" applyBorder="1" applyAlignment="1">
      <alignment horizontal="right" vertical="center"/>
    </xf>
    <xf numFmtId="164" fontId="7" fillId="0" borderId="6" xfId="1" applyNumberFormat="1" applyFont="1" applyBorder="1" applyAlignment="1">
      <alignment horizontal="right" vertical="center"/>
    </xf>
    <xf numFmtId="164" fontId="19" fillId="0" borderId="5" xfId="1" applyNumberFormat="1" applyFont="1" applyBorder="1"/>
    <xf numFmtId="164" fontId="19" fillId="0" borderId="6" xfId="1" applyNumberFormat="1" applyFont="1" applyBorder="1"/>
    <xf numFmtId="164" fontId="7" fillId="0" borderId="5" xfId="1" applyNumberFormat="1" applyFont="1" applyBorder="1"/>
    <xf numFmtId="164" fontId="7" fillId="0" borderId="7" xfId="1" applyNumberFormat="1" applyFont="1" applyBorder="1" applyAlignment="1">
      <alignment horizontal="right" vertical="center"/>
    </xf>
    <xf numFmtId="10" fontId="4" fillId="0" borderId="0" xfId="4" applyNumberFormat="1" applyFont="1" applyBorder="1" applyAlignment="1">
      <alignment horizontal="center" vertical="center"/>
    </xf>
    <xf numFmtId="10" fontId="4" fillId="0" borderId="0" xfId="4" quotePrefix="1" applyNumberFormat="1" applyFont="1" applyBorder="1" applyAlignment="1">
      <alignment horizontal="center" vertical="center"/>
    </xf>
    <xf numFmtId="164" fontId="5" fillId="0" borderId="0" xfId="1" quotePrefix="1" applyNumberFormat="1" applyFont="1" applyBorder="1" applyAlignment="1">
      <alignment horizontal="center" vertical="center"/>
    </xf>
    <xf numFmtId="164" fontId="18" fillId="0" borderId="0" xfId="1" applyNumberFormat="1" applyFont="1" applyBorder="1"/>
    <xf numFmtId="164" fontId="2" fillId="0" borderId="0" xfId="1" applyNumberFormat="1" applyFont="1" applyBorder="1"/>
    <xf numFmtId="164" fontId="15" fillId="0" borderId="0" xfId="1" applyNumberFormat="1" applyBorder="1"/>
    <xf numFmtId="10" fontId="13" fillId="0" borderId="4" xfId="5" quotePrefix="1" applyNumberFormat="1" applyFont="1" applyBorder="1" applyAlignment="1">
      <alignment horizontal="center"/>
    </xf>
    <xf numFmtId="10" fontId="13" fillId="0" borderId="5" xfId="5" quotePrefix="1" applyNumberFormat="1" applyFont="1" applyBorder="1" applyAlignment="1">
      <alignment horizontal="center"/>
    </xf>
    <xf numFmtId="10" fontId="13" fillId="0" borderId="6" xfId="5" applyNumberFormat="1" applyFont="1" applyBorder="1" applyAlignment="1">
      <alignment horizontal="center"/>
    </xf>
    <xf numFmtId="164" fontId="13" fillId="0" borderId="5" xfId="3" applyNumberFormat="1" applyFont="1" applyBorder="1" applyAlignment="1">
      <alignment horizontal="center"/>
    </xf>
    <xf numFmtId="10" fontId="12" fillId="0" borderId="5" xfId="5" applyNumberFormat="1" applyFont="1" applyBorder="1" applyAlignment="1">
      <alignment horizontal="right"/>
    </xf>
    <xf numFmtId="10" fontId="20" fillId="0" borderId="7" xfId="5" applyNumberFormat="1" applyFont="1" applyBorder="1" applyAlignment="1">
      <alignment horizontal="right"/>
    </xf>
    <xf numFmtId="164" fontId="20" fillId="0" borderId="5" xfId="3" applyNumberFormat="1" applyFont="1" applyBorder="1"/>
    <xf numFmtId="10" fontId="21" fillId="0" borderId="0" xfId="5" applyNumberFormat="1" applyFont="1" applyAlignment="1">
      <alignment horizontal="right"/>
    </xf>
    <xf numFmtId="10" fontId="20" fillId="0" borderId="8" xfId="5" applyNumberFormat="1" applyFont="1" applyBorder="1" applyAlignment="1">
      <alignment horizontal="right"/>
    </xf>
  </cellXfs>
  <cellStyles count="6">
    <cellStyle name="Comma" xfId="1" builtinId="3"/>
    <cellStyle name="Comma 2" xfId="2" xr:uid="{00000000-0005-0000-0000-000001000000}"/>
    <cellStyle name="Comma 3" xfId="3" xr:uid="{00000000-0005-0000-0000-000002000000}"/>
    <cellStyle name="Normal" xfId="0" builtinId="0"/>
    <cellStyle name="Normal 2" xfId="4" xr:uid="{00000000-0005-0000-0000-000004000000}"/>
    <cellStyle name="Percent" xfId="5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externalLink" Target="externalLinks/externalLink2.xml"/><Relationship Id="rId4" Type="http://schemas.openxmlformats.org/officeDocument/2006/relationships/worksheet" Target="worksheets/sheet4.xml"/><Relationship Id="rId9" Type="http://schemas.openxmlformats.org/officeDocument/2006/relationships/externalLink" Target="externalLinks/externalLink1.xml"/><Relationship Id="rId14" Type="http://schemas.openxmlformats.org/officeDocument/2006/relationships/calcChain" Target="calcChain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MICHELLE/Documents/Accounting/Budget/Budget%202019/9)%20Budget%20Tracking%20As%20of%20Sept%202019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MICHELLE/Documents/Accounting/Budget/Budget%202019/4)%20Budget%20Tracking%20As%20of%20Apr%202019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ummary"/>
      <sheetName val="Summary (2)"/>
      <sheetName val="Budget 2019"/>
      <sheetName val="Bar Chart"/>
      <sheetName val="Data"/>
      <sheetName val="Sheet1"/>
    </sheetNames>
    <sheetDataSet>
      <sheetData sheetId="0"/>
      <sheetData sheetId="1"/>
      <sheetData sheetId="2">
        <row r="92">
          <cell r="C92">
            <v>2310713.94</v>
          </cell>
        </row>
        <row r="325">
          <cell r="P325">
            <v>0</v>
          </cell>
        </row>
        <row r="349">
          <cell r="P349">
            <v>684159.31</v>
          </cell>
        </row>
        <row r="351">
          <cell r="P351">
            <v>1555858.25</v>
          </cell>
        </row>
        <row r="353">
          <cell r="P353">
            <v>0</v>
          </cell>
        </row>
      </sheetData>
      <sheetData sheetId="3"/>
      <sheetData sheetId="4"/>
      <sheetData sheetId="5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ummary"/>
      <sheetName val="Budget 2019"/>
      <sheetName val="Sheet1"/>
      <sheetName val="Data"/>
      <sheetName val="Bar Chart"/>
    </sheetNames>
    <sheetDataSet>
      <sheetData sheetId="0"/>
      <sheetData sheetId="1">
        <row r="92">
          <cell r="C92">
            <v>2310713.94</v>
          </cell>
          <cell r="E92">
            <v>2175713.94</v>
          </cell>
          <cell r="G92">
            <v>572319.60000000009</v>
          </cell>
          <cell r="I92">
            <v>1603394.34</v>
          </cell>
          <cell r="P92">
            <v>1752536.58</v>
          </cell>
        </row>
        <row r="112">
          <cell r="C112">
            <v>106000</v>
          </cell>
          <cell r="E112">
            <v>241000</v>
          </cell>
          <cell r="G112">
            <v>145803.20000000001</v>
          </cell>
          <cell r="I112">
            <v>95196.799999999988</v>
          </cell>
          <cell r="P112">
            <v>8063</v>
          </cell>
        </row>
        <row r="219">
          <cell r="C219">
            <v>5600000</v>
          </cell>
          <cell r="E219">
            <v>3510000</v>
          </cell>
          <cell r="G219">
            <v>882476.72</v>
          </cell>
          <cell r="I219">
            <v>2627523.2800000003</v>
          </cell>
          <cell r="P219">
            <v>2358088.7800000003</v>
          </cell>
        </row>
        <row r="266">
          <cell r="C266">
            <v>5625636</v>
          </cell>
          <cell r="E266">
            <v>2665636</v>
          </cell>
          <cell r="G266">
            <v>537682.07000000007</v>
          </cell>
          <cell r="I266">
            <v>2127953.9299999997</v>
          </cell>
          <cell r="P266">
            <v>2268983.89</v>
          </cell>
        </row>
        <row r="275">
          <cell r="G275">
            <v>30117.16</v>
          </cell>
          <cell r="I275">
            <v>154882.84</v>
          </cell>
        </row>
        <row r="277">
          <cell r="C277">
            <v>265000</v>
          </cell>
          <cell r="E277">
            <v>185000</v>
          </cell>
          <cell r="P277">
            <v>644075.44999999995</v>
          </cell>
        </row>
        <row r="303">
          <cell r="C303">
            <v>1059000</v>
          </cell>
          <cell r="E303">
            <v>1059000</v>
          </cell>
          <cell r="G303">
            <v>219570.86000000002</v>
          </cell>
          <cell r="I303">
            <v>839429.1399999999</v>
          </cell>
          <cell r="P303">
            <v>638931.99</v>
          </cell>
        </row>
        <row r="305">
          <cell r="E305">
            <v>150000</v>
          </cell>
          <cell r="G305">
            <v>6508.8</v>
          </cell>
        </row>
        <row r="306">
          <cell r="G306">
            <v>-11500</v>
          </cell>
        </row>
        <row r="307">
          <cell r="I307">
            <v>154991.20000000001</v>
          </cell>
        </row>
        <row r="309">
          <cell r="E309">
            <v>150000</v>
          </cell>
          <cell r="G309">
            <v>3370.8</v>
          </cell>
        </row>
        <row r="310">
          <cell r="G310">
            <v>-14000</v>
          </cell>
        </row>
        <row r="311">
          <cell r="I311">
            <v>160629.20000000001</v>
          </cell>
        </row>
        <row r="314">
          <cell r="P314">
            <v>7670679.6900000004</v>
          </cell>
        </row>
        <row r="337">
          <cell r="C337">
            <v>1350000</v>
          </cell>
          <cell r="E337">
            <v>1350000</v>
          </cell>
          <cell r="G337">
            <v>288574.21000000002</v>
          </cell>
          <cell r="I337">
            <v>1061425.79</v>
          </cell>
          <cell r="P337">
            <v>684159.31</v>
          </cell>
        </row>
        <row r="339">
          <cell r="C339">
            <v>1500000</v>
          </cell>
          <cell r="E339">
            <v>1500000</v>
          </cell>
          <cell r="G339">
            <v>1117267.22</v>
          </cell>
          <cell r="I339">
            <v>382732.78</v>
          </cell>
          <cell r="P339">
            <v>1555858.25</v>
          </cell>
        </row>
        <row r="340">
          <cell r="E340">
            <v>1000000</v>
          </cell>
          <cell r="G340">
            <v>559740.97</v>
          </cell>
          <cell r="I340">
            <v>440259.03</v>
          </cell>
        </row>
        <row r="341">
          <cell r="E341">
            <v>800000</v>
          </cell>
          <cell r="G341">
            <v>0</v>
          </cell>
          <cell r="I341">
            <v>800000</v>
          </cell>
          <cell r="P341">
            <v>0</v>
          </cell>
        </row>
        <row r="342">
          <cell r="E342">
            <v>0</v>
          </cell>
          <cell r="G342">
            <v>0</v>
          </cell>
        </row>
        <row r="343">
          <cell r="C343">
            <v>1200000</v>
          </cell>
          <cell r="E343">
            <v>1200000</v>
          </cell>
          <cell r="G343">
            <v>856426.32</v>
          </cell>
          <cell r="I343">
            <v>343573.68000000005</v>
          </cell>
          <cell r="P343">
            <v>798975.75</v>
          </cell>
        </row>
        <row r="344">
          <cell r="G344">
            <v>0</v>
          </cell>
          <cell r="I344">
            <v>1200000</v>
          </cell>
        </row>
        <row r="345">
          <cell r="C345">
            <v>0</v>
          </cell>
          <cell r="E345">
            <v>0</v>
          </cell>
          <cell r="G345">
            <v>0</v>
          </cell>
          <cell r="I345">
            <v>0</v>
          </cell>
          <cell r="P345">
            <v>149743.5</v>
          </cell>
        </row>
        <row r="346">
          <cell r="I346">
            <v>0</v>
          </cell>
        </row>
        <row r="347">
          <cell r="E347">
            <v>0</v>
          </cell>
        </row>
        <row r="348">
          <cell r="E348">
            <v>0</v>
          </cell>
          <cell r="G348">
            <v>0</v>
          </cell>
        </row>
        <row r="349">
          <cell r="P349">
            <v>0</v>
          </cell>
        </row>
        <row r="350">
          <cell r="C350">
            <v>0</v>
          </cell>
          <cell r="P350">
            <v>420725.59</v>
          </cell>
        </row>
        <row r="351">
          <cell r="C351">
            <v>0</v>
          </cell>
          <cell r="P351">
            <v>400353</v>
          </cell>
        </row>
        <row r="352">
          <cell r="C352">
            <v>0</v>
          </cell>
          <cell r="P352">
            <v>486555.09</v>
          </cell>
        </row>
        <row r="353">
          <cell r="C353">
            <v>0</v>
          </cell>
          <cell r="P353">
            <v>252682.89</v>
          </cell>
        </row>
        <row r="354">
          <cell r="C354">
            <v>0</v>
          </cell>
          <cell r="P354">
            <v>207449.66999999998</v>
          </cell>
        </row>
        <row r="355">
          <cell r="P355">
            <v>420193.42</v>
          </cell>
        </row>
      </sheetData>
      <sheetData sheetId="2"/>
      <sheetData sheetId="3"/>
      <sheetData sheetId="4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FF00"/>
  </sheetPr>
  <dimension ref="A1:L125"/>
  <sheetViews>
    <sheetView tabSelected="1" view="pageBreakPreview" topLeftCell="A99" zoomScale="115" zoomScaleNormal="115" zoomScaleSheetLayoutView="115" workbookViewId="0">
      <selection activeCell="F112" sqref="F112"/>
    </sheetView>
  </sheetViews>
  <sheetFormatPr defaultRowHeight="15"/>
  <cols>
    <col min="1" max="1" width="44.7109375" customWidth="1"/>
    <col min="2" max="2" width="14.28515625" style="207" customWidth="1"/>
    <col min="3" max="3" width="0.85546875" style="192" customWidth="1"/>
    <col min="4" max="4" width="14.5703125" style="207" customWidth="1"/>
    <col min="5" max="5" width="3" customWidth="1"/>
    <col min="6" max="6" width="14.7109375" style="18" customWidth="1"/>
    <col min="7" max="7" width="3.42578125" style="15" customWidth="1"/>
    <col min="8" max="8" width="13.28515625" bestFit="1" customWidth="1"/>
    <col min="9" max="9" width="13.28515625" customWidth="1"/>
    <col min="10" max="10" width="13.28515625" bestFit="1" customWidth="1"/>
    <col min="11" max="11" width="27.7109375" customWidth="1"/>
    <col min="12" max="12" width="11.7109375" style="19" bestFit="1" customWidth="1"/>
  </cols>
  <sheetData>
    <row r="1" spans="1:12" ht="15.75">
      <c r="A1" s="213" t="s">
        <v>0</v>
      </c>
      <c r="B1" s="213"/>
      <c r="C1" s="213"/>
      <c r="D1" s="213"/>
      <c r="E1" s="213"/>
      <c r="F1" s="213"/>
      <c r="G1" s="213"/>
      <c r="H1" s="1"/>
      <c r="I1" s="1"/>
    </row>
    <row r="2" spans="1:12" ht="15.75">
      <c r="A2" s="213" t="s">
        <v>74</v>
      </c>
      <c r="B2" s="213"/>
      <c r="C2" s="213"/>
      <c r="D2" s="213"/>
      <c r="E2" s="213"/>
      <c r="F2" s="213"/>
      <c r="G2" s="213"/>
      <c r="H2" s="2"/>
      <c r="I2" s="2"/>
    </row>
    <row r="3" spans="1:12" ht="15.75">
      <c r="A3" s="214" t="s">
        <v>233</v>
      </c>
      <c r="B3" s="214"/>
      <c r="C3" s="214"/>
      <c r="D3" s="214"/>
      <c r="E3" s="214"/>
      <c r="F3" s="214"/>
      <c r="G3" s="214"/>
      <c r="H3" s="2"/>
      <c r="I3" s="2"/>
    </row>
    <row r="4" spans="1:12" ht="15.75">
      <c r="A4" s="3"/>
      <c r="B4" s="20"/>
      <c r="C4" s="9"/>
      <c r="D4" s="20"/>
      <c r="E4" s="3"/>
      <c r="F4" s="20"/>
      <c r="G4" s="9"/>
      <c r="H4" s="3"/>
      <c r="I4" s="3"/>
    </row>
    <row r="5" spans="1:12" ht="15.75">
      <c r="A5" s="3"/>
      <c r="B5" s="215" t="s">
        <v>224</v>
      </c>
      <c r="C5" s="215"/>
      <c r="D5" s="215"/>
      <c r="E5" s="3"/>
      <c r="F5" s="21" t="s">
        <v>226</v>
      </c>
      <c r="G5" s="9"/>
      <c r="H5" s="3"/>
      <c r="I5" s="3"/>
    </row>
    <row r="6" spans="1:12" ht="15.75">
      <c r="A6" s="4"/>
      <c r="B6" s="200" t="s">
        <v>234</v>
      </c>
      <c r="C6" s="183"/>
      <c r="D6" s="200" t="s">
        <v>235</v>
      </c>
      <c r="E6" s="4"/>
      <c r="F6" s="21" t="s">
        <v>218</v>
      </c>
      <c r="G6" s="16"/>
      <c r="H6" s="1"/>
      <c r="I6" s="1"/>
    </row>
    <row r="7" spans="1:12">
      <c r="A7" s="5"/>
      <c r="B7" s="22" t="s">
        <v>1</v>
      </c>
      <c r="C7" s="184"/>
      <c r="D7" s="22" t="s">
        <v>1</v>
      </c>
      <c r="E7" s="5"/>
      <c r="F7" s="22" t="s">
        <v>1</v>
      </c>
      <c r="G7" s="10"/>
      <c r="H7" s="6"/>
      <c r="I7" s="6"/>
    </row>
    <row r="8" spans="1:12" s="42" customFormat="1" ht="12.75">
      <c r="A8" s="5" t="s">
        <v>78</v>
      </c>
      <c r="B8" s="198"/>
      <c r="C8" s="184"/>
      <c r="D8" s="198"/>
      <c r="E8" s="5"/>
      <c r="F8" s="43"/>
      <c r="G8" s="52"/>
      <c r="L8" s="53"/>
    </row>
    <row r="9" spans="1:12" s="42" customFormat="1" ht="12.75" customHeight="1">
      <c r="A9" s="54" t="s">
        <v>130</v>
      </c>
      <c r="B9" s="196">
        <v>1350</v>
      </c>
      <c r="C9" s="182"/>
      <c r="D9" s="196">
        <v>6235.8</v>
      </c>
      <c r="E9" s="54"/>
      <c r="F9" s="55">
        <v>9413.1999999999989</v>
      </c>
      <c r="G9" s="56"/>
      <c r="I9" s="40"/>
      <c r="L9" s="57"/>
    </row>
    <row r="10" spans="1:12" s="42" customFormat="1" ht="12.75" customHeight="1">
      <c r="A10" s="58" t="s">
        <v>79</v>
      </c>
      <c r="B10" s="201"/>
      <c r="C10" s="185"/>
      <c r="D10" s="201"/>
      <c r="E10" s="58"/>
      <c r="F10" s="43"/>
      <c r="G10" s="52"/>
      <c r="L10" s="57"/>
    </row>
    <row r="11" spans="1:12" s="42" customFormat="1" ht="12.75" customHeight="1">
      <c r="A11" s="54" t="s">
        <v>80</v>
      </c>
      <c r="B11" s="196">
        <v>325.59999999999997</v>
      </c>
      <c r="C11" s="182"/>
      <c r="D11" s="196">
        <v>4418.6299999999992</v>
      </c>
      <c r="E11" s="54"/>
      <c r="F11" s="59">
        <v>6294.1799999999994</v>
      </c>
      <c r="G11" s="56"/>
      <c r="I11" s="40"/>
      <c r="J11" s="61" t="e">
        <f>F12+#REF!+#REF!</f>
        <v>#REF!</v>
      </c>
      <c r="L11" s="57"/>
    </row>
    <row r="12" spans="1:12" s="42" customFormat="1" ht="12.75" customHeight="1">
      <c r="A12" s="54" t="s">
        <v>44</v>
      </c>
      <c r="B12" s="193">
        <f>B9-B11</f>
        <v>1024.4000000000001</v>
      </c>
      <c r="C12" s="182"/>
      <c r="D12" s="193">
        <f>D9-D11</f>
        <v>1817.170000000001</v>
      </c>
      <c r="E12" s="54"/>
      <c r="F12" s="62">
        <f>F9-F11</f>
        <v>3119.0199999999995</v>
      </c>
      <c r="G12" s="63"/>
      <c r="H12" s="61">
        <f>F12+F17+F18+F19</f>
        <v>125499.82</v>
      </c>
      <c r="I12" s="40"/>
      <c r="J12" s="52"/>
      <c r="L12" s="57"/>
    </row>
    <row r="13" spans="1:12" s="42" customFormat="1" ht="12.75" customHeight="1">
      <c r="A13" s="54"/>
      <c r="B13" s="196"/>
      <c r="C13" s="182"/>
      <c r="D13" s="196"/>
      <c r="E13" s="54"/>
      <c r="F13" s="62"/>
      <c r="G13" s="63"/>
      <c r="I13" s="40"/>
      <c r="J13" s="52"/>
      <c r="L13" s="57"/>
    </row>
    <row r="14" spans="1:12" s="42" customFormat="1" ht="12.75" customHeight="1">
      <c r="A14" s="5" t="s">
        <v>85</v>
      </c>
      <c r="B14" s="198"/>
      <c r="C14" s="184"/>
      <c r="D14" s="198"/>
      <c r="E14" s="5"/>
      <c r="F14" s="62"/>
      <c r="G14" s="63"/>
      <c r="I14" s="40"/>
      <c r="J14" s="52"/>
      <c r="L14" s="57"/>
    </row>
    <row r="15" spans="1:12" s="42" customFormat="1" ht="12.75" customHeight="1">
      <c r="A15" s="54" t="s">
        <v>81</v>
      </c>
      <c r="B15" s="196">
        <v>2045287.5499999998</v>
      </c>
      <c r="C15" s="182"/>
      <c r="D15" s="196">
        <v>3176957.15</v>
      </c>
      <c r="E15" s="54"/>
      <c r="F15" s="55">
        <v>9035353.9099999983</v>
      </c>
      <c r="G15" s="56"/>
      <c r="I15" s="40"/>
      <c r="L15" s="57"/>
    </row>
    <row r="16" spans="1:12" s="42" customFormat="1" ht="12.75" customHeight="1">
      <c r="A16" s="54" t="s">
        <v>82</v>
      </c>
      <c r="B16" s="196">
        <v>2824131.09</v>
      </c>
      <c r="C16" s="182"/>
      <c r="D16" s="196">
        <v>4253834.2</v>
      </c>
      <c r="E16" s="54"/>
      <c r="F16" s="55">
        <v>7891130.5500000007</v>
      </c>
      <c r="G16" s="56"/>
      <c r="I16" s="40"/>
      <c r="L16" s="57"/>
    </row>
    <row r="17" spans="1:12" s="42" customFormat="1" ht="12.75" customHeight="1">
      <c r="A17" s="54" t="s">
        <v>45</v>
      </c>
      <c r="B17" s="196">
        <v>0</v>
      </c>
      <c r="C17" s="182"/>
      <c r="D17" s="196">
        <v>1.21</v>
      </c>
      <c r="E17" s="54"/>
      <c r="F17" s="55">
        <v>1.21</v>
      </c>
      <c r="G17" s="56"/>
      <c r="H17" s="61">
        <f>F17+F18</f>
        <v>115380.80000000002</v>
      </c>
      <c r="I17" s="40"/>
      <c r="L17" s="57"/>
    </row>
    <row r="18" spans="1:12" s="42" customFormat="1" ht="12.75" customHeight="1">
      <c r="A18" s="54" t="s">
        <v>84</v>
      </c>
      <c r="B18" s="196">
        <v>30487.440000000002</v>
      </c>
      <c r="C18" s="182"/>
      <c r="D18" s="196">
        <v>64920.090000000004</v>
      </c>
      <c r="E18" s="54"/>
      <c r="F18" s="55">
        <v>115379.59000000001</v>
      </c>
      <c r="G18" s="56"/>
      <c r="H18" s="61">
        <f>F18+F17</f>
        <v>115380.80000000002</v>
      </c>
      <c r="I18" s="40"/>
      <c r="L18" s="57"/>
    </row>
    <row r="19" spans="1:12" s="42" customFormat="1" ht="12.75" customHeight="1">
      <c r="A19" s="54" t="s">
        <v>83</v>
      </c>
      <c r="B19" s="202">
        <v>26400</v>
      </c>
      <c r="C19" s="182"/>
      <c r="D19" s="202">
        <v>7000</v>
      </c>
      <c r="E19" s="54"/>
      <c r="F19" s="59">
        <v>7000</v>
      </c>
      <c r="G19" s="56"/>
      <c r="I19" s="40"/>
      <c r="L19" s="57"/>
    </row>
    <row r="20" spans="1:12" s="45" customFormat="1" ht="12.75" customHeight="1">
      <c r="A20" s="45" t="s">
        <v>43</v>
      </c>
      <c r="B20" s="46">
        <f>SUM(B15:B19)</f>
        <v>4926306.08</v>
      </c>
      <c r="C20" s="47"/>
      <c r="D20" s="46">
        <f>SUM(D15:D19)</f>
        <v>7502712.6499999994</v>
      </c>
      <c r="F20" s="46">
        <f>SUM(F15:F19)</f>
        <v>17048865.260000002</v>
      </c>
      <c r="G20" s="47"/>
      <c r="L20" s="48"/>
    </row>
    <row r="21" spans="1:12" s="42" customFormat="1" ht="12.75" customHeight="1">
      <c r="A21" s="42" t="s">
        <v>43</v>
      </c>
      <c r="B21" s="43"/>
      <c r="C21" s="52"/>
      <c r="D21" s="43"/>
      <c r="F21" s="43"/>
      <c r="G21" s="52"/>
      <c r="J21" s="52"/>
      <c r="L21" s="57"/>
    </row>
    <row r="22" spans="1:12" s="42" customFormat="1" ht="12.75" customHeight="1">
      <c r="A22" s="5" t="s">
        <v>46</v>
      </c>
      <c r="B22" s="198"/>
      <c r="C22" s="184"/>
      <c r="D22" s="198"/>
      <c r="E22" s="5"/>
      <c r="F22" s="41"/>
      <c r="G22" s="64"/>
      <c r="I22" s="66" t="s">
        <v>4</v>
      </c>
      <c r="J22" s="52" t="e">
        <f>#REF!-#REF!</f>
        <v>#REF!</v>
      </c>
      <c r="L22" s="53"/>
    </row>
    <row r="23" spans="1:12" s="42" customFormat="1" ht="12.75" customHeight="1">
      <c r="A23" s="42" t="s">
        <v>43</v>
      </c>
      <c r="B23" s="43"/>
      <c r="C23" s="52"/>
      <c r="D23" s="43"/>
      <c r="F23" s="67"/>
      <c r="G23" s="68"/>
      <c r="I23" s="66"/>
      <c r="J23" s="52"/>
      <c r="L23" s="53"/>
    </row>
    <row r="24" spans="1:12" s="42" customFormat="1" ht="12.75" customHeight="1">
      <c r="A24" s="54" t="s">
        <v>5</v>
      </c>
      <c r="B24" s="196">
        <v>521365.66000000003</v>
      </c>
      <c r="C24" s="182"/>
      <c r="D24" s="196">
        <v>566905.08000000007</v>
      </c>
      <c r="E24" s="54"/>
      <c r="F24" s="55">
        <v>1125397.6600000001</v>
      </c>
      <c r="G24" s="56"/>
      <c r="I24" s="66"/>
      <c r="J24" s="52"/>
      <c r="L24" s="57"/>
    </row>
    <row r="25" spans="1:12" s="42" customFormat="1" ht="12.75" customHeight="1">
      <c r="A25" s="54" t="s">
        <v>6</v>
      </c>
      <c r="B25" s="196">
        <v>6900</v>
      </c>
      <c r="C25" s="182"/>
      <c r="D25" s="196">
        <v>5700</v>
      </c>
      <c r="E25" s="54"/>
      <c r="F25" s="55">
        <v>12400</v>
      </c>
      <c r="G25" s="56"/>
      <c r="H25" s="66"/>
      <c r="I25" s="66"/>
      <c r="J25" s="52"/>
      <c r="L25" s="57"/>
    </row>
    <row r="26" spans="1:12" s="42" customFormat="1" ht="12.75" customHeight="1">
      <c r="A26" s="54" t="s">
        <v>89</v>
      </c>
      <c r="B26" s="196">
        <v>40151.760000000002</v>
      </c>
      <c r="C26" s="182"/>
      <c r="D26" s="196">
        <v>41386.230000000003</v>
      </c>
      <c r="E26" s="54"/>
      <c r="F26" s="62">
        <v>85486.23000000001</v>
      </c>
      <c r="G26" s="63"/>
      <c r="H26" s="66"/>
      <c r="I26" s="66"/>
      <c r="L26" s="57"/>
    </row>
    <row r="27" spans="1:12" s="42" customFormat="1" ht="12.75" customHeight="1">
      <c r="A27" s="54" t="s">
        <v>7</v>
      </c>
      <c r="B27" s="196">
        <v>64697</v>
      </c>
      <c r="C27" s="182"/>
      <c r="D27" s="196">
        <v>68801</v>
      </c>
      <c r="E27" s="54"/>
      <c r="F27" s="62">
        <v>136071</v>
      </c>
      <c r="G27" s="56"/>
      <c r="H27" s="66"/>
      <c r="I27" s="66"/>
      <c r="L27" s="57"/>
    </row>
    <row r="28" spans="1:12" s="42" customFormat="1" ht="12.75" customHeight="1">
      <c r="A28" s="54" t="s">
        <v>8</v>
      </c>
      <c r="B28" s="196">
        <v>6244.55</v>
      </c>
      <c r="C28" s="182"/>
      <c r="D28" s="196">
        <v>7039.2500000000009</v>
      </c>
      <c r="E28" s="54"/>
      <c r="F28" s="55">
        <v>13881.7</v>
      </c>
      <c r="G28" s="56"/>
      <c r="H28" s="66"/>
      <c r="I28" s="66"/>
      <c r="L28" s="57"/>
    </row>
    <row r="29" spans="1:12" s="42" customFormat="1" ht="12.75" customHeight="1">
      <c r="A29" s="54" t="s">
        <v>9</v>
      </c>
      <c r="B29" s="196">
        <v>691.5</v>
      </c>
      <c r="C29" s="182"/>
      <c r="D29" s="196">
        <v>772.6</v>
      </c>
      <c r="E29" s="54"/>
      <c r="F29" s="55">
        <v>1506.9</v>
      </c>
      <c r="G29" s="56"/>
      <c r="H29" s="66"/>
      <c r="I29" s="66"/>
      <c r="L29" s="57"/>
    </row>
    <row r="30" spans="1:12" s="42" customFormat="1" ht="12.75" customHeight="1">
      <c r="A30" s="54" t="s">
        <v>10</v>
      </c>
      <c r="B30" s="196">
        <v>188</v>
      </c>
      <c r="C30" s="182"/>
      <c r="D30" s="196">
        <v>172</v>
      </c>
      <c r="E30" s="54"/>
      <c r="F30" s="55">
        <v>1492</v>
      </c>
      <c r="G30" s="56"/>
      <c r="H30" s="66"/>
      <c r="I30" s="66"/>
      <c r="L30" s="57"/>
    </row>
    <row r="31" spans="1:12" s="42" customFormat="1" ht="12.75" customHeight="1">
      <c r="A31" s="54" t="s">
        <v>11</v>
      </c>
      <c r="B31" s="196">
        <v>2316.79</v>
      </c>
      <c r="C31" s="182"/>
      <c r="D31" s="196">
        <v>1180.96</v>
      </c>
      <c r="E31" s="54"/>
      <c r="F31" s="55">
        <v>2775.89</v>
      </c>
      <c r="G31" s="56"/>
      <c r="H31" s="66"/>
      <c r="I31" s="66"/>
      <c r="L31" s="57"/>
    </row>
    <row r="32" spans="1:12" s="42" customFormat="1" ht="12.75" customHeight="1">
      <c r="A32" s="54" t="s">
        <v>12</v>
      </c>
      <c r="B32" s="196">
        <v>41692.92</v>
      </c>
      <c r="C32" s="182"/>
      <c r="D32" s="196">
        <v>39927.279999999999</v>
      </c>
      <c r="E32" s="54"/>
      <c r="F32" s="55">
        <v>41866.339999999997</v>
      </c>
      <c r="G32" s="56"/>
      <c r="H32" s="66"/>
      <c r="I32" s="66"/>
      <c r="L32" s="57"/>
    </row>
    <row r="33" spans="1:12" s="42" customFormat="1" ht="12.75" hidden="1" customHeight="1">
      <c r="A33" s="54" t="s">
        <v>86</v>
      </c>
      <c r="B33" s="196">
        <v>3424.4500000000003</v>
      </c>
      <c r="C33" s="182"/>
      <c r="D33" s="196">
        <v>485.5</v>
      </c>
      <c r="E33" s="54"/>
      <c r="F33" s="62"/>
      <c r="G33" s="52"/>
      <c r="H33" s="66"/>
      <c r="I33" s="66"/>
      <c r="L33" s="57"/>
    </row>
    <row r="34" spans="1:12" s="42" customFormat="1" ht="12.75" customHeight="1">
      <c r="A34" s="54" t="s">
        <v>13</v>
      </c>
      <c r="B34" s="196">
        <v>5509.74</v>
      </c>
      <c r="C34" s="182"/>
      <c r="D34" s="196">
        <v>8721.41</v>
      </c>
      <c r="E34" s="54"/>
      <c r="F34" s="62">
        <v>4689.68</v>
      </c>
      <c r="G34" s="69"/>
      <c r="H34" s="66"/>
      <c r="I34" s="66"/>
      <c r="L34" s="57"/>
    </row>
    <row r="35" spans="1:12" s="42" customFormat="1" ht="12.75" customHeight="1">
      <c r="A35" s="54" t="s">
        <v>14</v>
      </c>
      <c r="B35" s="196">
        <v>0</v>
      </c>
      <c r="C35" s="182"/>
      <c r="D35" s="196">
        <v>0</v>
      </c>
      <c r="E35" s="54"/>
      <c r="F35" s="55">
        <v>18408.37</v>
      </c>
      <c r="G35" s="56"/>
      <c r="H35" s="66"/>
      <c r="I35" s="66"/>
      <c r="L35" s="57"/>
    </row>
    <row r="36" spans="1:12" s="42" customFormat="1" ht="12.75" customHeight="1">
      <c r="A36" s="54" t="s">
        <v>16</v>
      </c>
      <c r="B36" s="196">
        <v>0</v>
      </c>
      <c r="C36" s="182"/>
      <c r="D36" s="196">
        <v>159</v>
      </c>
      <c r="E36" s="54"/>
      <c r="F36" s="55">
        <v>159</v>
      </c>
      <c r="G36" s="56"/>
      <c r="H36" s="66"/>
      <c r="I36" s="66"/>
      <c r="L36" s="57"/>
    </row>
    <row r="37" spans="1:12" s="42" customFormat="1" ht="12.75" customHeight="1">
      <c r="A37" s="54" t="s">
        <v>17</v>
      </c>
      <c r="B37" s="196">
        <v>0</v>
      </c>
      <c r="C37" s="182"/>
      <c r="D37" s="196">
        <v>4000</v>
      </c>
      <c r="E37" s="54"/>
      <c r="F37" s="62">
        <v>4000</v>
      </c>
      <c r="G37" s="63"/>
      <c r="H37" s="66"/>
      <c r="I37" s="66"/>
      <c r="L37" s="57"/>
    </row>
    <row r="38" spans="1:12" s="42" customFormat="1" ht="12.75" hidden="1" customHeight="1">
      <c r="A38" s="54" t="s">
        <v>18</v>
      </c>
      <c r="B38" s="196">
        <v>0</v>
      </c>
      <c r="C38" s="182"/>
      <c r="D38" s="196">
        <v>0</v>
      </c>
      <c r="E38" s="54"/>
      <c r="F38" s="62">
        <v>0</v>
      </c>
      <c r="G38" s="52"/>
      <c r="H38" s="66"/>
      <c r="I38" s="66"/>
      <c r="L38" s="57"/>
    </row>
    <row r="39" spans="1:12" s="42" customFormat="1" ht="12.75" customHeight="1">
      <c r="A39" s="54" t="s">
        <v>19</v>
      </c>
      <c r="B39" s="196">
        <v>3125</v>
      </c>
      <c r="C39" s="182"/>
      <c r="D39" s="196">
        <v>2606.8000000000002</v>
      </c>
      <c r="E39" s="54"/>
      <c r="F39" s="62">
        <v>2606.8000000000002</v>
      </c>
      <c r="G39" s="52"/>
      <c r="H39" s="66"/>
      <c r="I39" s="66"/>
      <c r="L39" s="57"/>
    </row>
    <row r="40" spans="1:12" s="42" customFormat="1" ht="12.75" customHeight="1">
      <c r="A40" s="70" t="s">
        <v>20</v>
      </c>
      <c r="B40" s="62">
        <v>12784.35</v>
      </c>
      <c r="C40" s="63"/>
      <c r="D40" s="62">
        <v>13035.07</v>
      </c>
      <c r="E40" s="70"/>
      <c r="F40" s="62">
        <v>31079.99</v>
      </c>
      <c r="G40" s="52"/>
      <c r="H40" s="66"/>
      <c r="I40" s="66"/>
      <c r="L40" s="57"/>
    </row>
    <row r="41" spans="1:12" s="42" customFormat="1" ht="12.75" customHeight="1">
      <c r="A41" s="54" t="s">
        <v>21</v>
      </c>
      <c r="B41" s="196">
        <v>2468.7199999999998</v>
      </c>
      <c r="C41" s="182"/>
      <c r="D41" s="196">
        <v>6888.7300000000014</v>
      </c>
      <c r="E41" s="54"/>
      <c r="F41" s="55">
        <v>18739.5</v>
      </c>
      <c r="G41" s="69"/>
      <c r="H41" s="66"/>
      <c r="I41" s="66"/>
      <c r="L41" s="57"/>
    </row>
    <row r="42" spans="1:12" s="42" customFormat="1" ht="12.75" customHeight="1">
      <c r="A42" s="54" t="s">
        <v>22</v>
      </c>
      <c r="B42" s="196">
        <v>40256</v>
      </c>
      <c r="C42" s="182"/>
      <c r="D42" s="196">
        <v>60384</v>
      </c>
      <c r="E42" s="54"/>
      <c r="F42" s="55">
        <v>120768</v>
      </c>
      <c r="G42" s="63"/>
      <c r="H42" s="66"/>
      <c r="I42" s="66"/>
      <c r="L42" s="57"/>
    </row>
    <row r="43" spans="1:12" s="42" customFormat="1" ht="12.75" customHeight="1">
      <c r="A43" s="54" t="s">
        <v>23</v>
      </c>
      <c r="B43" s="196">
        <v>965.90000000000009</v>
      </c>
      <c r="C43" s="182"/>
      <c r="D43" s="196">
        <v>2700.95</v>
      </c>
      <c r="E43" s="54"/>
      <c r="F43" s="55">
        <v>4571.7</v>
      </c>
      <c r="G43" s="63"/>
      <c r="H43" s="66"/>
      <c r="I43" s="66"/>
      <c r="L43" s="57"/>
    </row>
    <row r="44" spans="1:12" s="42" customFormat="1" ht="12.75" customHeight="1">
      <c r="A44" s="54" t="s">
        <v>24</v>
      </c>
      <c r="B44" s="196">
        <v>4900.1100000000006</v>
      </c>
      <c r="C44" s="182"/>
      <c r="D44" s="196">
        <v>17176.080000000002</v>
      </c>
      <c r="E44" s="54"/>
      <c r="F44" s="62">
        <v>27393.060000000005</v>
      </c>
      <c r="G44" s="56"/>
      <c r="H44" s="66"/>
      <c r="I44" s="66"/>
      <c r="L44" s="57"/>
    </row>
    <row r="45" spans="1:12" s="42" customFormat="1" ht="12.75" customHeight="1">
      <c r="A45" s="54" t="s">
        <v>25</v>
      </c>
      <c r="B45" s="196">
        <v>572</v>
      </c>
      <c r="C45" s="182"/>
      <c r="D45" s="196">
        <v>0</v>
      </c>
      <c r="E45" s="54"/>
      <c r="F45" s="62">
        <v>1989.5</v>
      </c>
      <c r="G45" s="56"/>
      <c r="H45" s="66"/>
      <c r="I45" s="66"/>
      <c r="L45" s="57"/>
    </row>
    <row r="46" spans="1:12" s="42" customFormat="1" ht="12.75" customHeight="1">
      <c r="A46" s="54" t="s">
        <v>26</v>
      </c>
      <c r="B46" s="196">
        <v>9576.2999999999993</v>
      </c>
      <c r="C46" s="182"/>
      <c r="D46" s="196">
        <v>11763.8</v>
      </c>
      <c r="E46" s="54"/>
      <c r="F46" s="62">
        <v>36436.639999999999</v>
      </c>
      <c r="G46" s="56"/>
      <c r="H46" s="66"/>
      <c r="I46" s="66"/>
      <c r="L46" s="57"/>
    </row>
    <row r="47" spans="1:12" s="42" customFormat="1" ht="12.75" customHeight="1">
      <c r="A47" s="54" t="s">
        <v>27</v>
      </c>
      <c r="B47" s="196">
        <v>1773</v>
      </c>
      <c r="C47" s="182"/>
      <c r="D47" s="196">
        <v>3325.7999999999997</v>
      </c>
      <c r="E47" s="54"/>
      <c r="F47" s="62">
        <v>7483.26</v>
      </c>
      <c r="G47" s="56"/>
      <c r="H47" s="66"/>
      <c r="I47" s="66"/>
      <c r="L47" s="57"/>
    </row>
    <row r="48" spans="1:12" s="42" customFormat="1" ht="12.75" customHeight="1">
      <c r="A48" s="54" t="s">
        <v>28</v>
      </c>
      <c r="B48" s="196">
        <v>466</v>
      </c>
      <c r="C48" s="182"/>
      <c r="D48" s="196">
        <v>182</v>
      </c>
      <c r="E48" s="54"/>
      <c r="F48" s="62">
        <v>352</v>
      </c>
      <c r="G48" s="56"/>
      <c r="H48" s="66"/>
      <c r="I48" s="66"/>
      <c r="L48" s="57"/>
    </row>
    <row r="49" spans="1:12" s="42" customFormat="1" ht="12.75" customHeight="1">
      <c r="A49" s="54" t="s">
        <v>29</v>
      </c>
      <c r="B49" s="196">
        <v>616.69999999999993</v>
      </c>
      <c r="C49" s="182"/>
      <c r="D49" s="196">
        <v>488.5</v>
      </c>
      <c r="E49" s="54"/>
      <c r="F49" s="62">
        <v>2326.9</v>
      </c>
      <c r="G49" s="71"/>
      <c r="H49" s="66"/>
      <c r="I49" s="66"/>
      <c r="L49" s="57"/>
    </row>
    <row r="50" spans="1:12" s="42" customFormat="1" ht="12.75" customHeight="1">
      <c r="A50" s="54" t="s">
        <v>219</v>
      </c>
      <c r="B50" s="196">
        <v>-0.72</v>
      </c>
      <c r="C50" s="182"/>
      <c r="D50" s="196">
        <v>0</v>
      </c>
      <c r="E50" s="54"/>
      <c r="F50" s="62">
        <v>0.72</v>
      </c>
      <c r="G50" s="71"/>
      <c r="H50" s="66"/>
      <c r="I50" s="66"/>
      <c r="L50" s="57"/>
    </row>
    <row r="51" spans="1:12" s="42" customFormat="1" ht="12.75" customHeight="1">
      <c r="A51" s="54" t="s">
        <v>30</v>
      </c>
      <c r="B51" s="196">
        <v>8881.8499999999985</v>
      </c>
      <c r="C51" s="182"/>
      <c r="D51" s="196">
        <v>14862.150000000001</v>
      </c>
      <c r="E51" s="54"/>
      <c r="F51" s="62">
        <v>25977.71</v>
      </c>
      <c r="G51" s="71"/>
      <c r="H51" s="66"/>
      <c r="I51" s="66"/>
      <c r="L51" s="57"/>
    </row>
    <row r="52" spans="1:12" s="42" customFormat="1" ht="12.75" hidden="1" customHeight="1">
      <c r="A52" s="54" t="s">
        <v>31</v>
      </c>
      <c r="B52" s="196">
        <v>0</v>
      </c>
      <c r="C52" s="182"/>
      <c r="D52" s="196">
        <v>0</v>
      </c>
      <c r="E52" s="54"/>
      <c r="F52" s="62"/>
      <c r="G52" s="71"/>
      <c r="L52" s="57"/>
    </row>
    <row r="53" spans="1:12" s="42" customFormat="1" ht="12.75" customHeight="1">
      <c r="A53" s="70" t="s">
        <v>32</v>
      </c>
      <c r="B53" s="62">
        <v>1518</v>
      </c>
      <c r="C53" s="63"/>
      <c r="D53" s="62">
        <v>0</v>
      </c>
      <c r="E53" s="70"/>
      <c r="F53" s="62">
        <v>0</v>
      </c>
      <c r="G53" s="52"/>
      <c r="L53" s="57"/>
    </row>
    <row r="54" spans="1:12" s="42" customFormat="1" ht="12.75" customHeight="1">
      <c r="A54" s="70" t="s">
        <v>87</v>
      </c>
      <c r="B54" s="62">
        <v>0</v>
      </c>
      <c r="C54" s="63"/>
      <c r="D54" s="62">
        <v>0</v>
      </c>
      <c r="E54" s="70"/>
      <c r="F54" s="62">
        <v>7850</v>
      </c>
      <c r="G54" s="52"/>
      <c r="L54" s="57"/>
    </row>
    <row r="55" spans="1:12" s="42" customFormat="1" ht="12.75" customHeight="1">
      <c r="A55" s="54" t="s">
        <v>33</v>
      </c>
      <c r="B55" s="196">
        <v>0</v>
      </c>
      <c r="C55" s="182"/>
      <c r="D55" s="196">
        <v>0</v>
      </c>
      <c r="E55" s="54"/>
      <c r="F55" s="62">
        <v>5000</v>
      </c>
      <c r="G55" s="52"/>
      <c r="L55" s="57"/>
    </row>
    <row r="56" spans="1:12" s="42" customFormat="1" ht="12.75" customHeight="1">
      <c r="A56" s="70" t="s">
        <v>34</v>
      </c>
      <c r="B56" s="62">
        <v>2950</v>
      </c>
      <c r="C56" s="63"/>
      <c r="D56" s="62">
        <v>3849.2000000000003</v>
      </c>
      <c r="E56" s="70"/>
      <c r="F56" s="62">
        <v>12116.8</v>
      </c>
      <c r="G56" s="52"/>
      <c r="L56" s="57"/>
    </row>
    <row r="57" spans="1:12" s="42" customFormat="1" ht="12.75" customHeight="1">
      <c r="A57" s="54" t="s">
        <v>35</v>
      </c>
      <c r="B57" s="196">
        <v>318</v>
      </c>
      <c r="C57" s="182"/>
      <c r="D57" s="196">
        <v>954</v>
      </c>
      <c r="E57" s="54"/>
      <c r="F57" s="62">
        <v>2545.54</v>
      </c>
      <c r="G57" s="56"/>
      <c r="L57" s="57"/>
    </row>
    <row r="58" spans="1:12" s="42" customFormat="1" ht="12.75" customHeight="1">
      <c r="A58" s="54" t="s">
        <v>36</v>
      </c>
      <c r="B58" s="196">
        <v>0</v>
      </c>
      <c r="C58" s="182"/>
      <c r="D58" s="196">
        <v>0</v>
      </c>
      <c r="E58" s="54"/>
      <c r="F58" s="62">
        <v>4960.8</v>
      </c>
      <c r="G58" s="56"/>
      <c r="L58" s="57"/>
    </row>
    <row r="59" spans="1:12" s="42" customFormat="1" ht="12.75" customHeight="1">
      <c r="A59" s="54" t="s">
        <v>37</v>
      </c>
      <c r="B59" s="196">
        <v>230.49</v>
      </c>
      <c r="C59" s="182"/>
      <c r="D59" s="196">
        <v>344.43</v>
      </c>
      <c r="E59" s="54"/>
      <c r="F59" s="62">
        <v>1334.86</v>
      </c>
      <c r="G59" s="63"/>
      <c r="L59" s="57"/>
    </row>
    <row r="60" spans="1:12" s="42" customFormat="1" ht="12.75" customHeight="1">
      <c r="A60" s="54" t="s">
        <v>38</v>
      </c>
      <c r="B60" s="196">
        <v>50</v>
      </c>
      <c r="C60" s="182"/>
      <c r="D60" s="196">
        <v>50</v>
      </c>
      <c r="E60" s="54"/>
      <c r="F60" s="62">
        <v>200</v>
      </c>
      <c r="G60" s="63"/>
      <c r="L60" s="57"/>
    </row>
    <row r="61" spans="1:12" s="42" customFormat="1" ht="12.75" customHeight="1">
      <c r="A61" s="54" t="s">
        <v>88</v>
      </c>
      <c r="B61" s="196">
        <v>0</v>
      </c>
      <c r="C61" s="182"/>
      <c r="D61" s="196">
        <v>0</v>
      </c>
      <c r="E61" s="54"/>
      <c r="F61" s="62">
        <v>1167.49</v>
      </c>
      <c r="G61" s="56"/>
      <c r="L61" s="57"/>
    </row>
    <row r="62" spans="1:12" s="42" customFormat="1" ht="12.75" customHeight="1">
      <c r="A62" s="54" t="s">
        <v>39</v>
      </c>
      <c r="B62" s="196">
        <v>330</v>
      </c>
      <c r="C62" s="182"/>
      <c r="D62" s="196">
        <v>330</v>
      </c>
      <c r="E62" s="54"/>
      <c r="F62" s="62">
        <v>330</v>
      </c>
      <c r="G62" s="63"/>
      <c r="L62" s="57"/>
    </row>
    <row r="63" spans="1:12" s="42" customFormat="1" ht="12.75" hidden="1" customHeight="1">
      <c r="A63" s="54" t="s">
        <v>40</v>
      </c>
      <c r="B63" s="196">
        <v>0</v>
      </c>
      <c r="C63" s="182"/>
      <c r="D63" s="196">
        <v>0</v>
      </c>
      <c r="E63" s="54"/>
      <c r="F63" s="62">
        <v>0</v>
      </c>
      <c r="G63" s="63"/>
      <c r="L63" s="57"/>
    </row>
    <row r="64" spans="1:12" s="42" customFormat="1" ht="12.75" customHeight="1">
      <c r="A64" s="54" t="s">
        <v>41</v>
      </c>
      <c r="B64" s="196">
        <v>0</v>
      </c>
      <c r="C64" s="182"/>
      <c r="D64" s="196">
        <v>0</v>
      </c>
      <c r="E64" s="54"/>
      <c r="F64" s="62">
        <v>6310.2</v>
      </c>
      <c r="G64" s="63"/>
      <c r="L64" s="57"/>
    </row>
    <row r="65" spans="1:12" s="42" customFormat="1" ht="12.75" customHeight="1">
      <c r="A65" s="54" t="s">
        <v>42</v>
      </c>
      <c r="B65" s="202">
        <v>0</v>
      </c>
      <c r="C65" s="182"/>
      <c r="D65" s="202">
        <v>0</v>
      </c>
      <c r="E65" s="54"/>
      <c r="F65" s="72">
        <v>60442.09</v>
      </c>
      <c r="G65" s="63"/>
      <c r="L65" s="57"/>
    </row>
    <row r="66" spans="1:12" s="42" customFormat="1" ht="12.75" customHeight="1">
      <c r="A66" s="54"/>
      <c r="B66" s="62">
        <f>SUM(B24:B65)</f>
        <v>784964.07000000007</v>
      </c>
      <c r="C66" s="182"/>
      <c r="D66" s="62">
        <f>SUM(D24:D65)</f>
        <v>884191.82000000007</v>
      </c>
      <c r="E66" s="54"/>
      <c r="F66" s="62">
        <f>SUM(F24:F65)</f>
        <v>1830118.33</v>
      </c>
      <c r="G66" s="56"/>
      <c r="L66" s="57"/>
    </row>
    <row r="67" spans="1:12" s="42" customFormat="1" ht="12.75" customHeight="1">
      <c r="A67" s="5" t="s">
        <v>237</v>
      </c>
      <c r="B67" s="198"/>
      <c r="C67" s="184"/>
      <c r="D67" s="198"/>
      <c r="E67" s="5"/>
      <c r="F67" s="62"/>
      <c r="G67" s="56"/>
      <c r="L67" s="57"/>
    </row>
    <row r="68" spans="1:12" s="42" customFormat="1" ht="12.75" customHeight="1">
      <c r="A68" s="5"/>
      <c r="B68" s="198"/>
      <c r="C68" s="184"/>
      <c r="D68" s="198"/>
      <c r="E68" s="5"/>
      <c r="F68" s="62"/>
      <c r="G68" s="56"/>
      <c r="L68" s="57"/>
    </row>
    <row r="69" spans="1:12" s="42" customFormat="1" ht="12.75" customHeight="1">
      <c r="A69" s="54" t="s">
        <v>15</v>
      </c>
      <c r="B69" s="196">
        <v>3443.17</v>
      </c>
      <c r="C69" s="182"/>
      <c r="D69" s="196">
        <v>9306.25</v>
      </c>
      <c r="E69" s="54"/>
      <c r="F69" s="62">
        <v>11405.220000000001</v>
      </c>
      <c r="G69" s="56"/>
      <c r="L69" s="57"/>
    </row>
    <row r="70" spans="1:12" s="42" customFormat="1" ht="12.75" customHeight="1">
      <c r="A70" s="54" t="s">
        <v>48</v>
      </c>
      <c r="B70" s="196">
        <v>288018.72000000003</v>
      </c>
      <c r="C70" s="182"/>
      <c r="D70" s="196">
        <v>355169</v>
      </c>
      <c r="E70" s="54"/>
      <c r="F70" s="62">
        <v>1418620.8599999999</v>
      </c>
      <c r="G70" s="56"/>
      <c r="L70" s="57"/>
    </row>
    <row r="71" spans="1:12" s="42" customFormat="1" ht="12.75" customHeight="1">
      <c r="A71" s="54" t="s">
        <v>49</v>
      </c>
      <c r="B71" s="196">
        <v>63448</v>
      </c>
      <c r="C71" s="182"/>
      <c r="D71" s="196">
        <v>174330.25</v>
      </c>
      <c r="E71" s="54"/>
      <c r="F71" s="62">
        <v>374560.18</v>
      </c>
      <c r="G71" s="56"/>
      <c r="L71" s="57"/>
    </row>
    <row r="72" spans="1:12" s="42" customFormat="1" ht="12.75" customHeight="1">
      <c r="A72" s="54" t="s">
        <v>50</v>
      </c>
      <c r="B72" s="196">
        <v>16716.2</v>
      </c>
      <c r="C72" s="182"/>
      <c r="D72" s="196">
        <v>100843.37000000001</v>
      </c>
      <c r="E72" s="54"/>
      <c r="F72" s="62">
        <v>171683.87000000002</v>
      </c>
      <c r="G72" s="56"/>
      <c r="L72" s="57"/>
    </row>
    <row r="73" spans="1:12" s="42" customFormat="1" ht="12.75" customHeight="1">
      <c r="A73" s="54" t="s">
        <v>51</v>
      </c>
      <c r="B73" s="196">
        <v>0</v>
      </c>
      <c r="C73" s="182"/>
      <c r="D73" s="196">
        <v>0</v>
      </c>
      <c r="E73" s="54"/>
      <c r="F73" s="62">
        <v>11500</v>
      </c>
      <c r="G73" s="56"/>
      <c r="L73" s="57"/>
    </row>
    <row r="74" spans="1:12" s="42" customFormat="1" ht="12.75" customHeight="1">
      <c r="A74" s="54" t="s">
        <v>52</v>
      </c>
      <c r="B74" s="196">
        <v>975</v>
      </c>
      <c r="C74" s="182"/>
      <c r="D74" s="196">
        <v>2967</v>
      </c>
      <c r="E74" s="54"/>
      <c r="F74" s="62">
        <v>6365.8</v>
      </c>
      <c r="G74" s="56"/>
      <c r="L74" s="57"/>
    </row>
    <row r="75" spans="1:12" s="42" customFormat="1" ht="12.75" customHeight="1">
      <c r="A75" s="54" t="s">
        <v>53</v>
      </c>
      <c r="B75" s="196">
        <v>7135.48</v>
      </c>
      <c r="C75" s="182"/>
      <c r="D75" s="196">
        <v>16064.51</v>
      </c>
      <c r="E75" s="54"/>
      <c r="F75" s="62">
        <v>32864.51</v>
      </c>
      <c r="G75" s="56"/>
      <c r="L75" s="57"/>
    </row>
    <row r="76" spans="1:12" s="42" customFormat="1" ht="12.75" customHeight="1">
      <c r="A76" s="54" t="s">
        <v>90</v>
      </c>
      <c r="B76" s="196">
        <v>3180</v>
      </c>
      <c r="C76" s="182"/>
      <c r="D76" s="196">
        <v>6360</v>
      </c>
      <c r="E76" s="54"/>
      <c r="F76" s="62">
        <v>12720</v>
      </c>
      <c r="G76" s="56"/>
      <c r="L76" s="57"/>
    </row>
    <row r="77" spans="1:12" s="42" customFormat="1" ht="12.75" customHeight="1">
      <c r="A77" s="54" t="s">
        <v>91</v>
      </c>
      <c r="B77" s="196">
        <v>0</v>
      </c>
      <c r="C77" s="182"/>
      <c r="D77" s="196">
        <v>46784.76</v>
      </c>
      <c r="E77" s="54"/>
      <c r="F77" s="62">
        <v>46784.76</v>
      </c>
      <c r="G77" s="56"/>
      <c r="L77" s="57"/>
    </row>
    <row r="78" spans="1:12" s="42" customFormat="1" ht="12.75" customHeight="1">
      <c r="A78" s="54" t="s">
        <v>54</v>
      </c>
      <c r="B78" s="196">
        <v>2348</v>
      </c>
      <c r="C78" s="182"/>
      <c r="D78" s="196">
        <v>7800</v>
      </c>
      <c r="E78" s="54"/>
      <c r="F78" s="62">
        <v>23400</v>
      </c>
      <c r="G78" s="56"/>
      <c r="L78" s="57"/>
    </row>
    <row r="79" spans="1:12" s="42" customFormat="1" ht="12.75" customHeight="1">
      <c r="A79" s="54" t="s">
        <v>55</v>
      </c>
      <c r="B79" s="196">
        <v>800</v>
      </c>
      <c r="C79" s="182"/>
      <c r="D79" s="196">
        <v>5180</v>
      </c>
      <c r="E79" s="54"/>
      <c r="F79" s="62">
        <v>14250</v>
      </c>
      <c r="G79" s="56"/>
      <c r="L79" s="57"/>
    </row>
    <row r="80" spans="1:12" s="42" customFormat="1" ht="12.75" customHeight="1">
      <c r="A80" s="54" t="s">
        <v>56</v>
      </c>
      <c r="B80" s="196">
        <v>70530</v>
      </c>
      <c r="C80" s="182"/>
      <c r="D80" s="196">
        <v>42875</v>
      </c>
      <c r="E80" s="54"/>
      <c r="F80" s="62">
        <v>126200</v>
      </c>
      <c r="G80" s="56"/>
      <c r="L80" s="57"/>
    </row>
    <row r="81" spans="1:12" s="42" customFormat="1" ht="12.75" customHeight="1">
      <c r="A81" s="73" t="s">
        <v>57</v>
      </c>
      <c r="B81" s="203">
        <v>65414.799999999996</v>
      </c>
      <c r="C81" s="186"/>
      <c r="D81" s="203">
        <v>281631.66000000003</v>
      </c>
      <c r="E81" s="73"/>
      <c r="F81" s="62">
        <v>498341.30000000005</v>
      </c>
      <c r="G81" s="56"/>
      <c r="L81" s="57"/>
    </row>
    <row r="82" spans="1:12" s="42" customFormat="1" ht="12.75" hidden="1" customHeight="1">
      <c r="A82" s="54" t="s">
        <v>58</v>
      </c>
      <c r="B82" s="196">
        <v>0</v>
      </c>
      <c r="C82" s="182"/>
      <c r="D82" s="196">
        <v>0</v>
      </c>
      <c r="E82" s="54"/>
      <c r="F82" s="62">
        <v>0</v>
      </c>
      <c r="G82" s="56"/>
      <c r="L82" s="57"/>
    </row>
    <row r="83" spans="1:12" s="42" customFormat="1" ht="12.75" customHeight="1">
      <c r="A83" s="54" t="s">
        <v>59</v>
      </c>
      <c r="B83" s="196">
        <v>37950</v>
      </c>
      <c r="C83" s="182"/>
      <c r="D83" s="196">
        <v>210</v>
      </c>
      <c r="E83" s="54"/>
      <c r="F83" s="62">
        <v>882673.51</v>
      </c>
      <c r="G83" s="56"/>
      <c r="L83" s="57"/>
    </row>
    <row r="84" spans="1:12" s="42" customFormat="1" ht="12.75" hidden="1" customHeight="1">
      <c r="A84" s="54" t="s">
        <v>60</v>
      </c>
      <c r="B84" s="196">
        <v>0</v>
      </c>
      <c r="C84" s="182"/>
      <c r="D84" s="196">
        <v>0</v>
      </c>
      <c r="E84" s="54"/>
      <c r="F84" s="62">
        <v>0</v>
      </c>
      <c r="G84" s="56"/>
      <c r="L84" s="57"/>
    </row>
    <row r="85" spans="1:12" s="42" customFormat="1" ht="12.75" customHeight="1">
      <c r="A85" s="54" t="s">
        <v>61</v>
      </c>
      <c r="B85" s="196">
        <v>31124.2</v>
      </c>
      <c r="C85" s="182"/>
      <c r="D85" s="196">
        <v>91625.32</v>
      </c>
      <c r="E85" s="54"/>
      <c r="F85" s="62">
        <v>118710.56000000001</v>
      </c>
      <c r="G85" s="63"/>
      <c r="K85" s="61"/>
      <c r="L85" s="57"/>
    </row>
    <row r="86" spans="1:12" s="42" customFormat="1" ht="12.75" customHeight="1">
      <c r="A86" s="54" t="s">
        <v>62</v>
      </c>
      <c r="B86" s="196">
        <v>60027.69</v>
      </c>
      <c r="C86" s="182"/>
      <c r="D86" s="196">
        <v>323189.67000000004</v>
      </c>
      <c r="E86" s="54"/>
      <c r="F86" s="62">
        <v>768644.07000000007</v>
      </c>
      <c r="G86" s="63"/>
      <c r="K86" s="61"/>
      <c r="L86" s="57"/>
    </row>
    <row r="87" spans="1:12" s="42" customFormat="1" ht="12.75" customHeight="1">
      <c r="A87" s="54" t="s">
        <v>63</v>
      </c>
      <c r="B87" s="196">
        <v>260771.28000000003</v>
      </c>
      <c r="C87" s="182"/>
      <c r="D87" s="196">
        <v>604237.41999999993</v>
      </c>
      <c r="E87" s="54"/>
      <c r="F87" s="62">
        <v>881112.57</v>
      </c>
      <c r="G87" s="63"/>
      <c r="L87" s="57"/>
    </row>
    <row r="88" spans="1:12" s="42" customFormat="1" ht="12.75" customHeight="1">
      <c r="A88" s="54" t="s">
        <v>92</v>
      </c>
      <c r="B88" s="196">
        <v>51598.82</v>
      </c>
      <c r="C88" s="182"/>
      <c r="D88" s="196">
        <v>294105.44</v>
      </c>
      <c r="E88" s="54"/>
      <c r="F88" s="62">
        <v>1015239.0800000001</v>
      </c>
      <c r="G88" s="63"/>
      <c r="L88" s="57"/>
    </row>
    <row r="89" spans="1:12" s="42" customFormat="1" ht="12.75" customHeight="1">
      <c r="A89" s="54" t="s">
        <v>64</v>
      </c>
      <c r="B89" s="196">
        <v>0</v>
      </c>
      <c r="C89" s="182"/>
      <c r="D89" s="196">
        <v>3824.15</v>
      </c>
      <c r="E89" s="54"/>
      <c r="F89" s="62">
        <v>3824.15</v>
      </c>
      <c r="G89" s="63"/>
      <c r="L89" s="57"/>
    </row>
    <row r="90" spans="1:12" s="42" customFormat="1" ht="12.75" customHeight="1">
      <c r="A90" s="54" t="s">
        <v>175</v>
      </c>
      <c r="B90" s="196">
        <v>9835.52</v>
      </c>
      <c r="C90" s="182"/>
      <c r="D90" s="196">
        <v>0</v>
      </c>
      <c r="E90" s="54"/>
      <c r="F90" s="62">
        <v>497894.95999999996</v>
      </c>
      <c r="G90" s="63"/>
      <c r="L90" s="57"/>
    </row>
    <row r="91" spans="1:12" s="42" customFormat="1" ht="12.75" customHeight="1">
      <c r="A91" s="54" t="s">
        <v>176</v>
      </c>
      <c r="B91" s="196">
        <v>268430.44</v>
      </c>
      <c r="C91" s="182"/>
      <c r="D91" s="196">
        <v>0</v>
      </c>
      <c r="E91" s="54"/>
      <c r="F91" s="62">
        <v>413940</v>
      </c>
      <c r="G91" s="63"/>
      <c r="H91" s="61">
        <f>F90+F91</f>
        <v>911834.96</v>
      </c>
      <c r="L91" s="57"/>
    </row>
    <row r="92" spans="1:12" s="42" customFormat="1" ht="12.75" customHeight="1">
      <c r="A92" s="54" t="s">
        <v>225</v>
      </c>
      <c r="B92" s="196">
        <v>76488</v>
      </c>
      <c r="C92" s="182"/>
      <c r="D92" s="196">
        <v>0</v>
      </c>
      <c r="E92" s="54"/>
      <c r="F92" s="62">
        <v>0</v>
      </c>
      <c r="G92" s="63"/>
      <c r="H92" s="61"/>
      <c r="L92" s="57"/>
    </row>
    <row r="93" spans="1:12" s="42" customFormat="1" ht="12.75" customHeight="1">
      <c r="A93" s="58" t="s">
        <v>93</v>
      </c>
      <c r="B93" s="201">
        <v>19200.009999999998</v>
      </c>
      <c r="C93" s="185"/>
      <c r="D93" s="201">
        <v>119794</v>
      </c>
      <c r="E93" s="58"/>
      <c r="F93" s="150">
        <v>493337.85</v>
      </c>
      <c r="G93" s="63"/>
      <c r="L93" s="57"/>
    </row>
    <row r="94" spans="1:12" s="42" customFormat="1" ht="12.75" customHeight="1">
      <c r="A94" s="58" t="s">
        <v>236</v>
      </c>
      <c r="B94" s="201">
        <v>548129.05000000005</v>
      </c>
      <c r="C94" s="185"/>
      <c r="D94" s="201">
        <v>609530.69999999995</v>
      </c>
      <c r="E94" s="58"/>
      <c r="F94" s="150">
        <v>0</v>
      </c>
      <c r="G94" s="63"/>
      <c r="L94" s="57"/>
    </row>
    <row r="95" spans="1:12" s="42" customFormat="1" ht="12.75" customHeight="1">
      <c r="A95" s="58" t="s">
        <v>101</v>
      </c>
      <c r="B95" s="201">
        <v>0</v>
      </c>
      <c r="C95" s="185"/>
      <c r="D95" s="201">
        <v>400726.22000000003</v>
      </c>
      <c r="E95" s="58"/>
      <c r="F95" s="150">
        <v>500177.58</v>
      </c>
      <c r="G95" s="63"/>
      <c r="L95" s="57"/>
    </row>
    <row r="96" spans="1:12" s="42" customFormat="1" ht="12.75" customHeight="1">
      <c r="A96" s="58" t="s">
        <v>229</v>
      </c>
      <c r="B96" s="201">
        <v>0</v>
      </c>
      <c r="C96" s="185"/>
      <c r="D96" s="201">
        <v>0</v>
      </c>
      <c r="E96" s="58"/>
      <c r="F96" s="150">
        <v>714958.27999999991</v>
      </c>
      <c r="G96" s="63"/>
      <c r="L96" s="57"/>
    </row>
    <row r="97" spans="1:12" s="42" customFormat="1" ht="12.75" customHeight="1">
      <c r="A97" s="58" t="s">
        <v>94</v>
      </c>
      <c r="B97" s="201">
        <v>700000</v>
      </c>
      <c r="C97" s="185"/>
      <c r="D97" s="201">
        <v>1500630.22</v>
      </c>
      <c r="E97" s="58"/>
      <c r="F97" s="150">
        <v>1500820.22</v>
      </c>
      <c r="G97" s="63"/>
      <c r="L97" s="57"/>
    </row>
    <row r="98" spans="1:12" s="42" customFormat="1" ht="12.75" hidden="1" customHeight="1">
      <c r="A98" s="58" t="s">
        <v>95</v>
      </c>
      <c r="B98" s="201">
        <v>0</v>
      </c>
      <c r="C98" s="185"/>
      <c r="D98" s="201">
        <v>0</v>
      </c>
      <c r="E98" s="58"/>
      <c r="F98" s="150">
        <v>0</v>
      </c>
      <c r="G98" s="63"/>
      <c r="L98" s="57"/>
    </row>
    <row r="99" spans="1:12" s="42" customFormat="1" ht="12.75" customHeight="1">
      <c r="A99" s="58" t="s">
        <v>96</v>
      </c>
      <c r="B99" s="201">
        <v>998835.55</v>
      </c>
      <c r="C99" s="185"/>
      <c r="D99" s="201">
        <v>880242.41999999993</v>
      </c>
      <c r="E99" s="58"/>
      <c r="F99" s="150">
        <v>881702.41999999993</v>
      </c>
      <c r="G99" s="63"/>
      <c r="H99" s="61"/>
      <c r="I99" s="61"/>
      <c r="L99" s="57"/>
    </row>
    <row r="100" spans="1:12" s="42" customFormat="1" ht="12.75" customHeight="1">
      <c r="A100" s="58" t="s">
        <v>230</v>
      </c>
      <c r="B100" s="201">
        <v>0</v>
      </c>
      <c r="C100" s="185"/>
      <c r="D100" s="201">
        <v>0</v>
      </c>
      <c r="E100" s="58"/>
      <c r="F100" s="150">
        <v>731891.3</v>
      </c>
      <c r="G100" s="63"/>
      <c r="H100" s="61"/>
      <c r="I100" s="61"/>
      <c r="L100" s="57"/>
    </row>
    <row r="101" spans="1:12" s="42" customFormat="1" ht="12.75" customHeight="1">
      <c r="A101" s="58" t="s">
        <v>97</v>
      </c>
      <c r="B101" s="201">
        <v>0</v>
      </c>
      <c r="C101" s="185"/>
      <c r="D101" s="201">
        <v>0</v>
      </c>
      <c r="E101" s="58"/>
      <c r="F101" s="150">
        <v>339873.73</v>
      </c>
      <c r="G101" s="63"/>
      <c r="H101" s="61"/>
      <c r="I101" s="61"/>
      <c r="L101" s="57"/>
    </row>
    <row r="102" spans="1:12" s="42" customFormat="1" ht="12.75" customHeight="1">
      <c r="A102" s="58" t="s">
        <v>98</v>
      </c>
      <c r="B102" s="201">
        <v>0</v>
      </c>
      <c r="C102" s="185"/>
      <c r="D102" s="201">
        <v>-33000</v>
      </c>
      <c r="E102" s="58"/>
      <c r="F102" s="150">
        <v>422757.28</v>
      </c>
      <c r="G102" s="63"/>
      <c r="L102" s="57"/>
    </row>
    <row r="103" spans="1:12" s="42" customFormat="1" ht="12.75" hidden="1" customHeight="1">
      <c r="A103" s="58" t="s">
        <v>65</v>
      </c>
      <c r="B103" s="201">
        <v>0</v>
      </c>
      <c r="C103" s="185"/>
      <c r="D103" s="201">
        <v>0</v>
      </c>
      <c r="E103" s="58"/>
      <c r="F103" s="150">
        <v>0</v>
      </c>
      <c r="G103" s="63"/>
      <c r="L103" s="57"/>
    </row>
    <row r="104" spans="1:12" s="42" customFormat="1" ht="12.75" customHeight="1">
      <c r="A104" s="58" t="s">
        <v>66</v>
      </c>
      <c r="B104" s="201">
        <v>0</v>
      </c>
      <c r="C104" s="185"/>
      <c r="D104" s="201">
        <v>112667.16</v>
      </c>
      <c r="E104" s="58"/>
      <c r="F104" s="150">
        <v>112667.16</v>
      </c>
      <c r="G104" s="63"/>
      <c r="L104" s="57"/>
    </row>
    <row r="105" spans="1:12" s="42" customFormat="1" ht="12.75" customHeight="1">
      <c r="A105" s="58" t="s">
        <v>231</v>
      </c>
      <c r="B105" s="201">
        <v>0</v>
      </c>
      <c r="C105" s="185"/>
      <c r="D105" s="201">
        <v>599989.68000000005</v>
      </c>
      <c r="E105" s="58"/>
      <c r="F105" s="150">
        <v>1000035.3</v>
      </c>
      <c r="G105" s="63"/>
      <c r="L105" s="57"/>
    </row>
    <row r="106" spans="1:12" s="42" customFormat="1" ht="24" customHeight="1">
      <c r="A106" s="74" t="s">
        <v>232</v>
      </c>
      <c r="B106" s="209">
        <v>199681.56</v>
      </c>
      <c r="C106" s="210"/>
      <c r="D106" s="209">
        <v>85597.2</v>
      </c>
      <c r="E106" s="211"/>
      <c r="F106" s="208">
        <v>304458.07999999996</v>
      </c>
      <c r="G106" s="63"/>
      <c r="L106" s="57"/>
    </row>
    <row r="107" spans="1:12" s="42" customFormat="1" ht="12.75">
      <c r="A107" s="74" t="s">
        <v>220</v>
      </c>
      <c r="B107" s="204">
        <v>360000</v>
      </c>
      <c r="C107" s="187"/>
      <c r="D107" s="204">
        <v>0</v>
      </c>
      <c r="E107" s="74"/>
      <c r="F107" s="150">
        <v>720000</v>
      </c>
      <c r="G107" s="63"/>
      <c r="L107" s="57"/>
    </row>
    <row r="108" spans="1:12" s="42" customFormat="1" ht="12.75" customHeight="1">
      <c r="A108" s="58" t="s">
        <v>100</v>
      </c>
      <c r="B108" s="201">
        <v>5216.37</v>
      </c>
      <c r="C108" s="185"/>
      <c r="D108" s="201">
        <v>-2691.2</v>
      </c>
      <c r="E108" s="58"/>
      <c r="F108" s="150">
        <v>44928.27</v>
      </c>
      <c r="G108" s="63"/>
      <c r="L108" s="57"/>
    </row>
    <row r="109" spans="1:12" s="42" customFormat="1" ht="12.75" customHeight="1">
      <c r="A109" s="58" t="s">
        <v>99</v>
      </c>
      <c r="B109" s="205">
        <v>-6931.4499999999971</v>
      </c>
      <c r="C109" s="185"/>
      <c r="D109" s="205">
        <v>-19652.2</v>
      </c>
      <c r="E109" s="58"/>
      <c r="F109" s="151">
        <v>123523.08</v>
      </c>
      <c r="G109" s="63"/>
      <c r="L109" s="57"/>
    </row>
    <row r="110" spans="1:12" s="42" customFormat="1" ht="12.75" customHeight="1">
      <c r="A110" s="75" t="s">
        <v>240</v>
      </c>
      <c r="B110" s="31">
        <f>SUM(B69:B109)</f>
        <v>4142366.4099999997</v>
      </c>
      <c r="C110" s="188"/>
      <c r="D110" s="31">
        <f>SUM(D69:D109)</f>
        <v>6620338</v>
      </c>
      <c r="E110" s="75"/>
      <c r="F110" s="31">
        <f>SUM(F69:F109)</f>
        <v>15221865.950000001</v>
      </c>
      <c r="G110" s="69"/>
      <c r="H110" s="66"/>
      <c r="I110" s="66"/>
      <c r="L110" s="53"/>
    </row>
    <row r="111" spans="1:12" s="42" customFormat="1" ht="12.75" customHeight="1">
      <c r="A111" s="76"/>
      <c r="B111" s="65"/>
      <c r="C111" s="78"/>
      <c r="D111" s="65"/>
      <c r="E111" s="76"/>
      <c r="F111" s="31"/>
      <c r="G111" s="69"/>
      <c r="H111" s="66"/>
      <c r="I111" s="66"/>
      <c r="L111" s="53"/>
    </row>
    <row r="112" spans="1:12" s="42" customFormat="1" ht="12.75" customHeight="1">
      <c r="A112" s="5" t="s">
        <v>67</v>
      </c>
      <c r="B112" s="31">
        <f>B66+B110</f>
        <v>4927330.4799999995</v>
      </c>
      <c r="C112" s="184"/>
      <c r="D112" s="31">
        <f>D66+D110</f>
        <v>7504529.8200000003</v>
      </c>
      <c r="E112" s="5"/>
      <c r="F112" s="31">
        <f>F66+F110</f>
        <v>17051984.280000001</v>
      </c>
      <c r="G112" s="69"/>
      <c r="H112" s="66"/>
      <c r="I112" s="66"/>
      <c r="L112" s="53"/>
    </row>
    <row r="113" spans="1:12" s="42" customFormat="1" ht="12.75" customHeight="1">
      <c r="A113" s="45" t="s">
        <v>43</v>
      </c>
      <c r="B113" s="46"/>
      <c r="C113" s="47"/>
      <c r="D113" s="31"/>
      <c r="E113" s="45"/>
      <c r="F113" s="43"/>
      <c r="G113" s="52"/>
      <c r="H113" s="66"/>
      <c r="L113" s="53"/>
    </row>
    <row r="114" spans="1:12" s="42" customFormat="1" ht="12.75" customHeight="1">
      <c r="A114" s="5" t="s">
        <v>68</v>
      </c>
      <c r="B114" s="31">
        <f>B12+B20-B112</f>
        <v>0</v>
      </c>
      <c r="C114" s="184"/>
      <c r="D114" s="31">
        <f>D12+D20-D112</f>
        <v>0</v>
      </c>
      <c r="E114" s="5"/>
      <c r="F114" s="31">
        <f>F12+F20-F112</f>
        <v>0</v>
      </c>
      <c r="G114" s="69"/>
      <c r="H114" s="66"/>
      <c r="I114" s="66"/>
      <c r="L114" s="53"/>
    </row>
    <row r="115" spans="1:12" s="42" customFormat="1" ht="12.75" customHeight="1">
      <c r="A115" s="5" t="s">
        <v>43</v>
      </c>
      <c r="B115" s="198"/>
      <c r="C115" s="184"/>
      <c r="D115" s="198"/>
      <c r="E115" s="5"/>
      <c r="F115" s="31"/>
      <c r="G115" s="69"/>
      <c r="H115" s="66"/>
      <c r="I115" s="66"/>
      <c r="L115" s="53"/>
    </row>
    <row r="116" spans="1:12" s="42" customFormat="1" ht="12.75" customHeight="1">
      <c r="A116" s="77" t="s">
        <v>69</v>
      </c>
      <c r="B116" s="31">
        <v>0</v>
      </c>
      <c r="C116" s="189"/>
      <c r="D116" s="31">
        <v>0</v>
      </c>
      <c r="E116" s="77"/>
      <c r="F116" s="31">
        <v>0</v>
      </c>
      <c r="G116" s="69"/>
      <c r="H116" s="66"/>
      <c r="I116" s="66"/>
      <c r="L116" s="53"/>
    </row>
    <row r="117" spans="1:12" s="42" customFormat="1" ht="12.75" customHeight="1">
      <c r="A117" s="5" t="s">
        <v>43</v>
      </c>
      <c r="B117" s="198"/>
      <c r="C117" s="184"/>
      <c r="D117" s="198"/>
      <c r="E117" s="5"/>
      <c r="F117" s="65"/>
      <c r="G117" s="78"/>
      <c r="H117" s="66"/>
      <c r="L117" s="53"/>
    </row>
    <row r="118" spans="1:12" s="42" customFormat="1" ht="12.75" customHeight="1">
      <c r="A118" s="5" t="s">
        <v>70</v>
      </c>
      <c r="B118" s="79">
        <f>B114-B116</f>
        <v>0</v>
      </c>
      <c r="C118" s="184"/>
      <c r="D118" s="79">
        <f>D114-D116</f>
        <v>0</v>
      </c>
      <c r="E118" s="5"/>
      <c r="F118" s="79">
        <f>F114-F116</f>
        <v>0</v>
      </c>
      <c r="G118" s="78"/>
      <c r="H118" s="66"/>
      <c r="L118" s="53"/>
    </row>
    <row r="119" spans="1:12" s="42" customFormat="1" ht="12.75" customHeight="1">
      <c r="A119" s="5" t="s">
        <v>43</v>
      </c>
      <c r="B119" s="198"/>
      <c r="C119" s="184"/>
      <c r="D119" s="198"/>
      <c r="E119" s="5"/>
      <c r="F119" s="65"/>
      <c r="G119" s="78"/>
      <c r="H119" s="66"/>
      <c r="L119" s="53"/>
    </row>
    <row r="120" spans="1:12" s="42" customFormat="1" ht="12.75" customHeight="1">
      <c r="A120" s="5" t="s">
        <v>71</v>
      </c>
      <c r="B120" s="31">
        <v>-100003</v>
      </c>
      <c r="C120" s="184"/>
      <c r="D120" s="31">
        <v>-100003</v>
      </c>
      <c r="E120" s="5"/>
      <c r="F120" s="31">
        <v>-100003</v>
      </c>
      <c r="G120" s="69"/>
      <c r="H120" s="66"/>
      <c r="I120" s="66"/>
      <c r="L120" s="53"/>
    </row>
    <row r="121" spans="1:12" s="42" customFormat="1" ht="12.75" customHeight="1">
      <c r="A121" s="5" t="s">
        <v>72</v>
      </c>
      <c r="B121" s="31">
        <v>0</v>
      </c>
      <c r="C121" s="184"/>
      <c r="D121" s="31">
        <v>0</v>
      </c>
      <c r="E121" s="5"/>
      <c r="F121" s="31">
        <v>0</v>
      </c>
      <c r="G121" s="69"/>
      <c r="H121" s="66"/>
      <c r="I121" s="66"/>
      <c r="L121" s="53"/>
    </row>
    <row r="122" spans="1:12" s="42" customFormat="1" ht="12.75" customHeight="1">
      <c r="A122" s="5" t="s">
        <v>43</v>
      </c>
      <c r="B122" s="198"/>
      <c r="C122" s="184"/>
      <c r="D122" s="198"/>
      <c r="E122" s="5"/>
      <c r="F122" s="41"/>
      <c r="G122" s="64"/>
      <c r="H122" s="66"/>
      <c r="L122" s="53"/>
    </row>
    <row r="123" spans="1:12" s="42" customFormat="1" ht="12.75" customHeight="1" thickBot="1">
      <c r="A123" s="5" t="s">
        <v>73</v>
      </c>
      <c r="B123" s="80">
        <f>SUM(B118:B122)</f>
        <v>-100003</v>
      </c>
      <c r="C123" s="184"/>
      <c r="D123" s="80">
        <f>SUM(D118:D122)</f>
        <v>-100003</v>
      </c>
      <c r="E123" s="5"/>
      <c r="F123" s="80">
        <f>SUM(F118:F122)</f>
        <v>-100003</v>
      </c>
      <c r="G123" s="69"/>
      <c r="H123" s="66"/>
      <c r="I123" s="66"/>
      <c r="L123" s="53"/>
    </row>
    <row r="124" spans="1:12" ht="16.5" thickTop="1">
      <c r="A124" s="13" t="s">
        <v>43</v>
      </c>
      <c r="B124" s="206"/>
      <c r="C124" s="190"/>
      <c r="D124" s="206"/>
      <c r="E124" s="13"/>
      <c r="F124" s="23"/>
      <c r="G124" s="11"/>
      <c r="H124" s="12"/>
    </row>
    <row r="125" spans="1:12">
      <c r="A125" s="14"/>
      <c r="B125" s="44"/>
      <c r="C125" s="191"/>
      <c r="D125" s="44"/>
      <c r="E125" s="14"/>
    </row>
  </sheetData>
  <mergeCells count="4">
    <mergeCell ref="A1:G1"/>
    <mergeCell ref="A2:G2"/>
    <mergeCell ref="A3:G3"/>
    <mergeCell ref="B5:D5"/>
  </mergeCells>
  <printOptions horizontalCentered="1"/>
  <pageMargins left="0.70866141732283472" right="0.70866141732283472" top="0.74803149606299213" bottom="0.74803149606299213" header="0.31496062992125984" footer="0.31496062992125984"/>
  <pageSetup paperSize="9" scale="91" orientation="portrait" r:id="rId1"/>
  <headerFooter>
    <oddFooter>&amp;L&amp;10PGT Statement of Comprehensive Income - June 2020&amp;R&amp;10&amp;P</oddFooter>
  </headerFooter>
  <rowBreaks count="1" manualBreakCount="1">
    <brk id="66" max="5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FFFF00"/>
  </sheetPr>
  <dimension ref="A1:M54"/>
  <sheetViews>
    <sheetView topLeftCell="A25" zoomScale="115" zoomScaleNormal="115" workbookViewId="0">
      <selection activeCell="H41" sqref="H41"/>
    </sheetView>
  </sheetViews>
  <sheetFormatPr defaultRowHeight="15"/>
  <cols>
    <col min="1" max="1" width="43.28515625" style="14" customWidth="1"/>
    <col min="2" max="2" width="14.28515625" style="44" customWidth="1"/>
    <col min="3" max="3" width="13.7109375" style="44" customWidth="1"/>
    <col min="4" max="4" width="4.85546875" style="14" customWidth="1"/>
    <col min="5" max="5" width="15.140625" style="44" customWidth="1"/>
    <col min="6" max="6" width="9.140625" style="14"/>
    <col min="7" max="8" width="11.140625" style="14" bestFit="1" customWidth="1"/>
    <col min="9" max="16384" width="9.140625" style="14"/>
  </cols>
  <sheetData>
    <row r="1" spans="1:13" ht="15.75">
      <c r="A1" s="216" t="s">
        <v>0</v>
      </c>
      <c r="B1" s="216"/>
      <c r="C1" s="216"/>
      <c r="D1" s="216"/>
      <c r="E1" s="216"/>
      <c r="F1" s="7"/>
      <c r="G1" s="7"/>
      <c r="H1" s="7"/>
      <c r="I1" s="7"/>
      <c r="J1" s="7"/>
      <c r="K1" s="7"/>
      <c r="L1" s="7"/>
      <c r="M1" s="7"/>
    </row>
    <row r="2" spans="1:13" ht="15.75">
      <c r="A2" s="216" t="s">
        <v>102</v>
      </c>
      <c r="B2" s="216"/>
      <c r="C2" s="216"/>
      <c r="D2" s="216"/>
      <c r="E2" s="216"/>
      <c r="F2" s="7"/>
      <c r="G2" s="7"/>
      <c r="H2" s="7"/>
      <c r="I2" s="7"/>
      <c r="J2" s="7"/>
      <c r="K2" s="7"/>
      <c r="L2" s="7"/>
      <c r="M2" s="7"/>
    </row>
    <row r="3" spans="1:13" ht="15.75">
      <c r="A3" s="216" t="s">
        <v>233</v>
      </c>
      <c r="B3" s="216"/>
      <c r="C3" s="216"/>
      <c r="D3" s="216"/>
      <c r="E3" s="216"/>
      <c r="F3" s="7"/>
      <c r="G3" s="7"/>
      <c r="H3" s="7"/>
      <c r="I3" s="7"/>
      <c r="J3" s="7"/>
      <c r="K3" s="7"/>
      <c r="L3" s="7"/>
      <c r="M3" s="7"/>
    </row>
    <row r="4" spans="1:13" ht="15.75">
      <c r="A4" s="8"/>
      <c r="B4" s="17"/>
      <c r="C4" s="17"/>
      <c r="D4" s="8"/>
      <c r="E4" s="17"/>
      <c r="F4" s="8"/>
      <c r="G4" s="8"/>
      <c r="H4" s="8"/>
      <c r="I4" s="8"/>
      <c r="J4" s="8"/>
      <c r="K4" s="8"/>
      <c r="L4" s="8"/>
      <c r="M4" s="8"/>
    </row>
    <row r="5" spans="1:13" ht="15.75">
      <c r="A5" s="8"/>
      <c r="B5" s="215" t="s">
        <v>224</v>
      </c>
      <c r="C5" s="215"/>
      <c r="D5" s="8"/>
      <c r="E5" s="194" t="s">
        <v>227</v>
      </c>
      <c r="F5" s="8"/>
      <c r="G5" s="8"/>
      <c r="H5" s="8"/>
      <c r="I5" s="8"/>
      <c r="J5" s="8"/>
      <c r="K5" s="8"/>
      <c r="L5" s="8"/>
      <c r="M5" s="8"/>
    </row>
    <row r="6" spans="1:13" s="45" customFormat="1" ht="12.75">
      <c r="A6" s="25"/>
      <c r="B6" s="26" t="s">
        <v>234</v>
      </c>
      <c r="C6" s="26" t="s">
        <v>235</v>
      </c>
      <c r="D6" s="25"/>
      <c r="E6" s="26" t="s">
        <v>218</v>
      </c>
      <c r="F6" s="76"/>
      <c r="G6" s="76"/>
      <c r="H6" s="76"/>
      <c r="I6" s="76"/>
      <c r="J6" s="76"/>
      <c r="K6" s="76"/>
      <c r="L6" s="76"/>
      <c r="M6" s="76"/>
    </row>
    <row r="7" spans="1:13" s="45" customFormat="1" ht="12.75">
      <c r="A7" s="25"/>
      <c r="B7" s="27" t="s">
        <v>1</v>
      </c>
      <c r="C7" s="27" t="s">
        <v>1</v>
      </c>
      <c r="D7" s="25"/>
      <c r="E7" s="27" t="s">
        <v>1</v>
      </c>
      <c r="F7" s="49"/>
      <c r="G7" s="49"/>
      <c r="H7" s="49"/>
      <c r="I7" s="49"/>
      <c r="J7" s="49"/>
      <c r="K7" s="49"/>
      <c r="L7" s="49"/>
      <c r="M7" s="49"/>
    </row>
    <row r="8" spans="1:13" s="45" customFormat="1" ht="12.75">
      <c r="A8" s="28"/>
      <c r="B8" s="199"/>
      <c r="C8" s="46"/>
      <c r="D8" s="28"/>
      <c r="E8" s="27"/>
      <c r="F8" s="50"/>
      <c r="G8" s="50"/>
      <c r="H8" s="50"/>
      <c r="I8" s="50"/>
      <c r="J8" s="50"/>
      <c r="K8" s="50"/>
      <c r="L8" s="50"/>
      <c r="M8" s="50"/>
    </row>
    <row r="9" spans="1:13" s="45" customFormat="1" ht="12.75">
      <c r="A9" s="29" t="s">
        <v>122</v>
      </c>
      <c r="B9" s="195"/>
      <c r="C9" s="195"/>
      <c r="D9" s="29"/>
      <c r="E9" s="84"/>
      <c r="F9" s="51"/>
      <c r="G9" s="51"/>
      <c r="H9" s="51"/>
      <c r="I9" s="51"/>
      <c r="J9" s="51"/>
      <c r="K9" s="51"/>
      <c r="L9" s="51"/>
      <c r="M9" s="51"/>
    </row>
    <row r="10" spans="1:13" s="45" customFormat="1" ht="12.75">
      <c r="A10" s="30"/>
      <c r="B10" s="196"/>
      <c r="C10" s="196"/>
      <c r="D10" s="30"/>
      <c r="E10" s="31"/>
      <c r="F10" s="51"/>
      <c r="G10" s="51"/>
      <c r="H10" s="51"/>
      <c r="I10" s="51"/>
      <c r="J10" s="51"/>
      <c r="K10" s="51"/>
      <c r="L10" s="51"/>
      <c r="M10" s="51"/>
    </row>
    <row r="11" spans="1:13" s="45" customFormat="1" ht="12.75">
      <c r="A11" s="32" t="s">
        <v>103</v>
      </c>
      <c r="B11" s="197">
        <v>11628.92</v>
      </c>
      <c r="C11" s="197">
        <v>10195.82</v>
      </c>
      <c r="D11" s="32"/>
      <c r="E11" s="33">
        <v>9048.9280000000035</v>
      </c>
      <c r="F11" s="51"/>
      <c r="G11" s="51"/>
      <c r="H11" s="51"/>
      <c r="I11" s="51"/>
      <c r="J11" s="51"/>
      <c r="K11" s="51"/>
      <c r="L11" s="51"/>
      <c r="M11" s="51"/>
    </row>
    <row r="12" spans="1:13" s="45" customFormat="1" ht="12.75">
      <c r="A12" s="32" t="s">
        <v>104</v>
      </c>
      <c r="B12" s="197">
        <v>15117.26</v>
      </c>
      <c r="C12" s="197">
        <v>21605.040000000001</v>
      </c>
      <c r="D12" s="32"/>
      <c r="E12" s="33">
        <v>15117.26</v>
      </c>
      <c r="F12" s="51"/>
      <c r="G12" s="51"/>
      <c r="H12" s="51"/>
      <c r="I12" s="51"/>
      <c r="J12" s="51"/>
      <c r="K12" s="51"/>
      <c r="L12" s="51"/>
      <c r="M12" s="51"/>
    </row>
    <row r="13" spans="1:13" s="45" customFormat="1" ht="12.75">
      <c r="A13" s="32" t="s">
        <v>105</v>
      </c>
      <c r="B13" s="197">
        <v>46137.36</v>
      </c>
      <c r="C13" s="197">
        <v>63401.29</v>
      </c>
      <c r="D13" s="32"/>
      <c r="E13" s="33">
        <v>46137.375</v>
      </c>
      <c r="F13" s="51"/>
      <c r="G13" s="51"/>
      <c r="H13" s="51"/>
      <c r="I13" s="51"/>
      <c r="J13" s="51"/>
      <c r="K13" s="51"/>
      <c r="L13" s="51"/>
      <c r="M13" s="51"/>
    </row>
    <row r="14" spans="1:13" s="45" customFormat="1" ht="12.75">
      <c r="A14" s="32" t="s">
        <v>106</v>
      </c>
      <c r="B14" s="197">
        <v>38.75</v>
      </c>
      <c r="C14" s="197">
        <v>169.79</v>
      </c>
      <c r="D14" s="32"/>
      <c r="E14" s="33">
        <v>38.759999999999422</v>
      </c>
      <c r="F14" s="51"/>
      <c r="G14" s="51"/>
      <c r="H14" s="51"/>
      <c r="I14" s="51"/>
      <c r="J14" s="51"/>
      <c r="K14" s="51"/>
      <c r="L14" s="51"/>
      <c r="M14" s="51"/>
    </row>
    <row r="15" spans="1:13" s="45" customFormat="1" ht="12.75">
      <c r="A15" s="32" t="s">
        <v>107</v>
      </c>
      <c r="B15" s="197">
        <v>116643.56</v>
      </c>
      <c r="C15" s="197">
        <v>145804.20000000001</v>
      </c>
      <c r="D15" s="32"/>
      <c r="E15" s="33">
        <v>116643.56000000001</v>
      </c>
      <c r="F15" s="51"/>
      <c r="G15" s="51"/>
      <c r="H15" s="51"/>
      <c r="I15" s="51"/>
      <c r="J15" s="51"/>
      <c r="K15" s="51"/>
      <c r="L15" s="51"/>
      <c r="M15" s="51"/>
    </row>
    <row r="16" spans="1:13" s="45" customFormat="1" ht="12.75">
      <c r="A16" s="32" t="s">
        <v>108</v>
      </c>
      <c r="B16" s="197">
        <v>1372</v>
      </c>
      <c r="C16" s="197">
        <v>8</v>
      </c>
      <c r="D16" s="32"/>
      <c r="E16" s="33">
        <v>1371.9999999999927</v>
      </c>
      <c r="F16" s="51"/>
      <c r="G16" s="51"/>
      <c r="H16" s="51"/>
      <c r="I16" s="51"/>
      <c r="J16" s="51"/>
      <c r="K16" s="51"/>
      <c r="L16" s="51"/>
      <c r="M16" s="51"/>
    </row>
    <row r="17" spans="1:13" s="45" customFormat="1" ht="12.75">
      <c r="A17" s="32" t="s">
        <v>109</v>
      </c>
      <c r="B17" s="197">
        <v>2</v>
      </c>
      <c r="C17" s="197">
        <v>2</v>
      </c>
      <c r="D17" s="32"/>
      <c r="E17" s="34">
        <v>2</v>
      </c>
      <c r="F17" s="51"/>
      <c r="G17" s="51"/>
      <c r="H17" s="51"/>
      <c r="I17" s="51"/>
      <c r="J17" s="51"/>
      <c r="K17" s="51"/>
      <c r="L17" s="51"/>
      <c r="M17" s="51"/>
    </row>
    <row r="18" spans="1:13" s="45" customFormat="1" ht="12.75">
      <c r="A18" s="85"/>
      <c r="B18" s="38">
        <f>SUM(B11:B17)</f>
        <v>190939.85</v>
      </c>
      <c r="C18" s="38">
        <f>SUM(C11:C17)</f>
        <v>241186.14</v>
      </c>
      <c r="D18" s="85"/>
      <c r="E18" s="35">
        <f>SUM(E11:E17)</f>
        <v>188359.883</v>
      </c>
      <c r="F18" s="51"/>
      <c r="G18" s="51"/>
      <c r="H18" s="51"/>
      <c r="I18" s="51"/>
      <c r="J18" s="51"/>
      <c r="K18" s="51"/>
      <c r="L18" s="51"/>
      <c r="M18" s="51"/>
    </row>
    <row r="19" spans="1:13" s="45" customFormat="1" ht="12.75">
      <c r="A19" s="30"/>
      <c r="B19" s="196"/>
      <c r="C19" s="196"/>
      <c r="D19" s="30"/>
      <c r="E19" s="31"/>
      <c r="F19" s="51"/>
      <c r="G19" s="51"/>
      <c r="H19" s="51"/>
      <c r="I19" s="51"/>
      <c r="J19" s="51"/>
      <c r="K19" s="51"/>
      <c r="L19" s="51"/>
      <c r="M19" s="51"/>
    </row>
    <row r="20" spans="1:13" s="45" customFormat="1" ht="12.75">
      <c r="A20" s="29" t="s">
        <v>2</v>
      </c>
      <c r="B20" s="195"/>
      <c r="C20" s="195"/>
      <c r="D20" s="29"/>
      <c r="E20" s="84"/>
      <c r="F20" s="51"/>
      <c r="G20" s="51"/>
      <c r="H20" s="51"/>
      <c r="I20" s="51"/>
      <c r="J20" s="51"/>
      <c r="K20" s="51"/>
      <c r="L20" s="51"/>
      <c r="M20" s="51"/>
    </row>
    <row r="21" spans="1:13" s="45" customFormat="1" ht="12.75">
      <c r="A21" s="30"/>
      <c r="B21" s="196"/>
      <c r="C21" s="196"/>
      <c r="D21" s="30"/>
      <c r="E21" s="31"/>
      <c r="F21" s="51"/>
      <c r="G21" s="51"/>
      <c r="H21" s="51"/>
      <c r="I21" s="51"/>
      <c r="J21" s="51"/>
      <c r="K21" s="51"/>
      <c r="L21" s="51"/>
      <c r="M21" s="51"/>
    </row>
    <row r="22" spans="1:13" s="45" customFormat="1" ht="12.75">
      <c r="A22" s="32" t="s">
        <v>110</v>
      </c>
      <c r="B22" s="197">
        <v>4000</v>
      </c>
      <c r="C22" s="197">
        <v>18000</v>
      </c>
      <c r="D22" s="32"/>
      <c r="E22" s="33">
        <v>14752.5</v>
      </c>
      <c r="F22" s="51"/>
      <c r="G22" s="37"/>
      <c r="H22" s="51"/>
      <c r="I22" s="51"/>
      <c r="J22" s="51"/>
      <c r="K22" s="51"/>
      <c r="L22" s="51"/>
      <c r="M22" s="51"/>
    </row>
    <row r="23" spans="1:13" s="45" customFormat="1" ht="12.75">
      <c r="A23" s="32" t="s">
        <v>111</v>
      </c>
      <c r="B23" s="197">
        <v>214098.44</v>
      </c>
      <c r="C23" s="197">
        <v>4745881.51</v>
      </c>
      <c r="D23" s="32"/>
      <c r="E23" s="33">
        <v>765299.99</v>
      </c>
      <c r="F23" s="51"/>
      <c r="G23" s="37"/>
      <c r="H23" s="51"/>
      <c r="I23" s="51"/>
      <c r="J23" s="51"/>
      <c r="K23" s="51"/>
      <c r="L23" s="51"/>
      <c r="M23" s="51"/>
    </row>
    <row r="24" spans="1:13" s="45" customFormat="1" ht="12.75">
      <c r="A24" s="32" t="s">
        <v>112</v>
      </c>
      <c r="B24" s="197">
        <v>4628841.43</v>
      </c>
      <c r="C24" s="197">
        <v>3047894.49</v>
      </c>
      <c r="D24" s="32"/>
      <c r="E24" s="33">
        <v>2098353.9900000002</v>
      </c>
      <c r="F24" s="51"/>
      <c r="G24" s="51"/>
      <c r="H24" s="51"/>
      <c r="I24" s="51"/>
      <c r="J24" s="51"/>
      <c r="K24" s="51"/>
      <c r="L24" s="51"/>
      <c r="M24" s="51"/>
    </row>
    <row r="25" spans="1:13" s="45" customFormat="1" ht="12.75">
      <c r="A25" s="32" t="s">
        <v>113</v>
      </c>
      <c r="B25" s="197">
        <v>167.2</v>
      </c>
      <c r="C25" s="197">
        <v>15.75</v>
      </c>
      <c r="D25" s="32"/>
      <c r="E25" s="36">
        <v>4.45</v>
      </c>
      <c r="F25" s="51"/>
      <c r="G25" s="37"/>
      <c r="H25" s="51"/>
      <c r="I25" s="51"/>
      <c r="J25" s="51"/>
      <c r="K25" s="51"/>
      <c r="L25" s="51"/>
      <c r="M25" s="51"/>
    </row>
    <row r="26" spans="1:13" s="45" customFormat="1" ht="12.75">
      <c r="A26" s="32" t="s">
        <v>114</v>
      </c>
      <c r="B26" s="197">
        <v>416.24</v>
      </c>
      <c r="C26" s="197">
        <v>341.74</v>
      </c>
      <c r="D26" s="32"/>
      <c r="E26" s="33">
        <v>528.19000000000005</v>
      </c>
      <c r="F26" s="51"/>
      <c r="G26" s="37"/>
      <c r="H26" s="51"/>
      <c r="I26" s="51"/>
      <c r="J26" s="51"/>
      <c r="K26" s="51"/>
      <c r="L26" s="51"/>
      <c r="M26" s="51"/>
    </row>
    <row r="27" spans="1:13" s="45" customFormat="1" ht="12.75">
      <c r="A27" s="32" t="s">
        <v>177</v>
      </c>
      <c r="B27" s="197">
        <v>2331.0100000000002</v>
      </c>
      <c r="C27" s="197">
        <v>2611.25</v>
      </c>
      <c r="D27" s="32"/>
      <c r="E27" s="33">
        <v>1536.61</v>
      </c>
      <c r="F27" s="51"/>
      <c r="G27" s="37"/>
      <c r="H27" s="51"/>
      <c r="I27" s="51"/>
      <c r="J27" s="51"/>
      <c r="K27" s="51"/>
      <c r="L27" s="51"/>
      <c r="M27" s="51"/>
    </row>
    <row r="28" spans="1:13" s="45" customFormat="1" ht="12.75">
      <c r="A28" s="32" t="s">
        <v>221</v>
      </c>
      <c r="B28" s="197">
        <v>46151</v>
      </c>
      <c r="C28" s="197">
        <v>44862</v>
      </c>
      <c r="D28" s="32"/>
      <c r="E28" s="33">
        <v>156212.88</v>
      </c>
      <c r="F28" s="51"/>
      <c r="G28" s="37"/>
      <c r="H28" s="51"/>
      <c r="I28" s="51"/>
      <c r="J28" s="51"/>
      <c r="K28" s="51"/>
      <c r="L28" s="51"/>
      <c r="M28" s="51"/>
    </row>
    <row r="29" spans="1:13" s="45" customFormat="1" ht="12.75">
      <c r="A29" s="32" t="s">
        <v>222</v>
      </c>
      <c r="B29" s="197">
        <v>0</v>
      </c>
      <c r="C29" s="197">
        <v>0</v>
      </c>
      <c r="D29" s="32"/>
      <c r="E29" s="33">
        <v>2736350</v>
      </c>
      <c r="F29" s="51"/>
      <c r="G29" s="37"/>
      <c r="H29" s="51"/>
      <c r="I29" s="51"/>
      <c r="J29" s="51"/>
      <c r="K29" s="51"/>
      <c r="L29" s="51"/>
      <c r="M29" s="51"/>
    </row>
    <row r="30" spans="1:13" s="45" customFormat="1" ht="12.75" hidden="1">
      <c r="A30" s="32" t="s">
        <v>228</v>
      </c>
      <c r="B30" s="197"/>
      <c r="C30" s="197"/>
      <c r="D30" s="32"/>
      <c r="E30" s="33">
        <v>0</v>
      </c>
      <c r="F30" s="51"/>
      <c r="G30" s="37"/>
      <c r="H30" s="51"/>
      <c r="I30" s="51"/>
      <c r="J30" s="51"/>
      <c r="K30" s="51"/>
      <c r="L30" s="51"/>
      <c r="M30" s="51"/>
    </row>
    <row r="31" spans="1:13" s="45" customFormat="1" ht="12.75">
      <c r="A31" s="32" t="s">
        <v>115</v>
      </c>
      <c r="B31" s="197">
        <v>0</v>
      </c>
      <c r="C31" s="197">
        <v>0</v>
      </c>
      <c r="D31" s="32"/>
      <c r="E31" s="34">
        <v>44862</v>
      </c>
      <c r="F31" s="51"/>
      <c r="G31" s="37"/>
      <c r="H31" s="51"/>
      <c r="I31" s="51"/>
      <c r="J31" s="51"/>
      <c r="K31" s="51"/>
      <c r="L31" s="51"/>
      <c r="M31" s="51"/>
    </row>
    <row r="32" spans="1:13" s="45" customFormat="1" ht="12.75">
      <c r="A32" s="32" t="s">
        <v>127</v>
      </c>
      <c r="B32" s="38">
        <f>SUM(B22:B31)</f>
        <v>4896005.32</v>
      </c>
      <c r="C32" s="38">
        <f>SUM(C22:C31)</f>
        <v>7859606.7400000002</v>
      </c>
      <c r="D32" s="32"/>
      <c r="E32" s="39">
        <f>SUM(E22:E31)</f>
        <v>5817900.6100000003</v>
      </c>
      <c r="F32" s="51"/>
      <c r="G32" s="51"/>
      <c r="H32" s="51"/>
      <c r="I32" s="51"/>
      <c r="J32" s="51"/>
      <c r="K32" s="51"/>
      <c r="L32" s="51"/>
      <c r="M32" s="51"/>
    </row>
    <row r="33" spans="1:13" s="45" customFormat="1" ht="12.75">
      <c r="A33" s="85"/>
      <c r="B33" s="84"/>
      <c r="C33" s="84"/>
      <c r="D33" s="85"/>
      <c r="E33" s="39"/>
      <c r="F33" s="51"/>
      <c r="G33" s="51"/>
      <c r="H33" s="51"/>
      <c r="I33" s="51"/>
      <c r="J33" s="51"/>
      <c r="K33" s="51"/>
      <c r="L33" s="51"/>
      <c r="M33" s="51"/>
    </row>
    <row r="34" spans="1:13" s="45" customFormat="1" ht="13.5" thickBot="1">
      <c r="A34" s="81" t="s">
        <v>126</v>
      </c>
      <c r="B34" s="83">
        <f>B18+B32</f>
        <v>5086945.17</v>
      </c>
      <c r="C34" s="83">
        <f>C18+C32</f>
        <v>8100792.8799999999</v>
      </c>
      <c r="D34" s="81"/>
      <c r="E34" s="83">
        <f>E18+E32</f>
        <v>6006260.4930000007</v>
      </c>
      <c r="F34" s="51"/>
      <c r="G34" s="51"/>
      <c r="H34" s="51"/>
      <c r="I34" s="51"/>
      <c r="J34" s="51"/>
      <c r="K34" s="51"/>
      <c r="L34" s="51"/>
      <c r="M34" s="51"/>
    </row>
    <row r="35" spans="1:13" s="45" customFormat="1" ht="13.5" thickTop="1">
      <c r="A35" s="30"/>
      <c r="B35" s="196"/>
      <c r="C35" s="196"/>
      <c r="D35" s="30"/>
      <c r="E35" s="31"/>
      <c r="F35" s="51"/>
      <c r="G35" s="51"/>
      <c r="H35" s="51"/>
      <c r="I35" s="51"/>
      <c r="J35" s="51"/>
      <c r="K35" s="51"/>
      <c r="L35" s="51"/>
      <c r="M35" s="51"/>
    </row>
    <row r="36" spans="1:13" s="45" customFormat="1" ht="12.75">
      <c r="A36" s="81" t="s">
        <v>123</v>
      </c>
      <c r="B36" s="198"/>
      <c r="C36" s="198"/>
      <c r="D36" s="81"/>
      <c r="E36" s="31"/>
      <c r="F36" s="51"/>
      <c r="G36" s="51"/>
      <c r="H36" s="51"/>
      <c r="I36" s="51"/>
      <c r="J36" s="51"/>
      <c r="K36" s="51"/>
      <c r="L36" s="51"/>
      <c r="M36" s="51"/>
    </row>
    <row r="37" spans="1:13" s="45" customFormat="1" ht="12.75">
      <c r="A37" s="30" t="s">
        <v>121</v>
      </c>
      <c r="B37" s="196">
        <v>100003</v>
      </c>
      <c r="C37" s="196">
        <v>100003</v>
      </c>
      <c r="D37" s="30"/>
      <c r="E37" s="31">
        <v>100003</v>
      </c>
      <c r="F37" s="51"/>
      <c r="G37" s="51"/>
      <c r="H37" s="51"/>
      <c r="I37" s="51"/>
      <c r="J37" s="51"/>
      <c r="K37" s="51"/>
      <c r="L37" s="51"/>
      <c r="M37" s="51"/>
    </row>
    <row r="38" spans="1:13" s="45" customFormat="1" ht="12.75">
      <c r="A38" s="30" t="s">
        <v>124</v>
      </c>
      <c r="B38" s="196">
        <v>-100003</v>
      </c>
      <c r="C38" s="196">
        <v>-100003</v>
      </c>
      <c r="D38" s="30"/>
      <c r="E38" s="31">
        <v>-100003</v>
      </c>
      <c r="F38" s="51"/>
      <c r="G38" s="51"/>
      <c r="H38" s="51"/>
      <c r="I38" s="51"/>
      <c r="J38" s="51"/>
      <c r="K38" s="51"/>
      <c r="L38" s="51"/>
      <c r="M38" s="51"/>
    </row>
    <row r="39" spans="1:13" s="45" customFormat="1" ht="12.75">
      <c r="A39" s="30" t="s">
        <v>125</v>
      </c>
      <c r="B39" s="82">
        <f>SUM(B37:B38)</f>
        <v>0</v>
      </c>
      <c r="C39" s="82">
        <f>SUM(C37:C38)</f>
        <v>0</v>
      </c>
      <c r="D39" s="30"/>
      <c r="E39" s="82">
        <f>SUM(E37:E38)</f>
        <v>0</v>
      </c>
      <c r="F39" s="51"/>
      <c r="G39" s="51"/>
      <c r="H39" s="51"/>
      <c r="I39" s="51"/>
      <c r="J39" s="51"/>
      <c r="K39" s="51"/>
      <c r="L39" s="51"/>
      <c r="M39" s="51"/>
    </row>
    <row r="40" spans="1:13" s="45" customFormat="1" ht="12.75">
      <c r="A40" s="30"/>
      <c r="B40" s="196"/>
      <c r="C40" s="196"/>
      <c r="D40" s="30"/>
      <c r="E40" s="31"/>
      <c r="F40" s="51"/>
      <c r="G40" s="51"/>
      <c r="H40" s="51"/>
      <c r="I40" s="51"/>
      <c r="J40" s="51"/>
      <c r="K40" s="51"/>
      <c r="L40" s="51"/>
      <c r="M40" s="51"/>
    </row>
    <row r="41" spans="1:13" s="45" customFormat="1" ht="12.75">
      <c r="A41" s="29" t="s">
        <v>3</v>
      </c>
      <c r="B41" s="195"/>
      <c r="C41" s="195"/>
      <c r="D41" s="29"/>
      <c r="E41" s="84"/>
      <c r="F41" s="51"/>
      <c r="G41" s="51"/>
      <c r="H41" s="51"/>
      <c r="I41" s="51"/>
      <c r="J41" s="51"/>
      <c r="K41" s="51"/>
      <c r="L41" s="51"/>
      <c r="M41" s="51"/>
    </row>
    <row r="42" spans="1:13" s="45" customFormat="1" ht="12.75">
      <c r="A42" s="30"/>
      <c r="B42" s="196"/>
      <c r="C42" s="196"/>
      <c r="D42" s="30"/>
      <c r="E42" s="31"/>
      <c r="F42" s="51"/>
      <c r="G42" s="51"/>
      <c r="H42" s="51"/>
      <c r="I42" s="51"/>
      <c r="J42" s="51"/>
      <c r="K42" s="51"/>
      <c r="L42" s="51"/>
      <c r="M42" s="51"/>
    </row>
    <row r="43" spans="1:13" s="45" customFormat="1" ht="12.75">
      <c r="A43" s="30" t="s">
        <v>116</v>
      </c>
      <c r="B43" s="196" t="s">
        <v>238</v>
      </c>
      <c r="C43" s="196">
        <v>17.5</v>
      </c>
      <c r="D43" s="30"/>
      <c r="E43" s="33">
        <v>60</v>
      </c>
      <c r="F43" s="51"/>
      <c r="G43" s="51"/>
      <c r="H43" s="51"/>
      <c r="I43" s="51"/>
      <c r="J43" s="51"/>
      <c r="K43" s="51"/>
      <c r="L43" s="51"/>
      <c r="M43" s="51"/>
    </row>
    <row r="44" spans="1:13" s="45" customFormat="1" ht="12.75">
      <c r="A44" s="30" t="s">
        <v>118</v>
      </c>
      <c r="B44" s="196">
        <v>444.8</v>
      </c>
      <c r="C44" s="196">
        <v>651.4</v>
      </c>
      <c r="D44" s="30"/>
      <c r="E44" s="33">
        <v>472.8</v>
      </c>
      <c r="F44" s="51"/>
      <c r="G44" s="51"/>
      <c r="H44" s="51"/>
      <c r="I44" s="51"/>
      <c r="J44" s="51"/>
      <c r="K44" s="51"/>
      <c r="L44" s="51"/>
      <c r="M44" s="51"/>
    </row>
    <row r="45" spans="1:13" s="45" customFormat="1" ht="12.75">
      <c r="A45" s="30" t="s">
        <v>117</v>
      </c>
      <c r="B45" s="196">
        <v>78141.98</v>
      </c>
      <c r="C45" s="196">
        <v>4349.99</v>
      </c>
      <c r="D45" s="30"/>
      <c r="E45" s="33">
        <v>36000</v>
      </c>
      <c r="F45" s="51"/>
      <c r="G45" s="51"/>
      <c r="H45" s="51"/>
      <c r="I45" s="51"/>
      <c r="J45" s="51"/>
      <c r="K45" s="51"/>
      <c r="L45" s="51"/>
      <c r="M45" s="51"/>
    </row>
    <row r="46" spans="1:13" s="45" customFormat="1" ht="12.75">
      <c r="A46" s="32" t="s">
        <v>119</v>
      </c>
      <c r="B46" s="197">
        <v>5008358.3899999997</v>
      </c>
      <c r="C46" s="197">
        <v>8095773.9900000002</v>
      </c>
      <c r="D46" s="32"/>
      <c r="E46" s="33">
        <v>508731.98</v>
      </c>
      <c r="F46" s="51"/>
      <c r="G46" s="51"/>
      <c r="H46" s="51"/>
      <c r="I46" s="51"/>
      <c r="J46" s="51"/>
      <c r="K46" s="51"/>
      <c r="L46" s="51"/>
      <c r="M46" s="51"/>
    </row>
    <row r="47" spans="1:13" s="45" customFormat="1" ht="12.75">
      <c r="A47" s="32" t="s">
        <v>120</v>
      </c>
      <c r="B47" s="197">
        <v>0</v>
      </c>
      <c r="C47" s="197">
        <v>0</v>
      </c>
      <c r="D47" s="32"/>
      <c r="E47" s="33">
        <v>5460359.6799999997</v>
      </c>
      <c r="F47" s="51"/>
      <c r="G47" s="51"/>
      <c r="H47" s="51"/>
      <c r="I47" s="51"/>
      <c r="J47" s="51"/>
      <c r="K47" s="51"/>
      <c r="L47" s="51"/>
      <c r="M47" s="51"/>
    </row>
    <row r="48" spans="1:13" s="45" customFormat="1" ht="12.75">
      <c r="A48" s="32" t="s">
        <v>223</v>
      </c>
      <c r="B48" s="197">
        <v>0</v>
      </c>
      <c r="C48" s="197">
        <v>0</v>
      </c>
      <c r="D48" s="32"/>
      <c r="E48" s="33">
        <v>636</v>
      </c>
      <c r="F48" s="51"/>
      <c r="G48" s="51"/>
      <c r="H48" s="51"/>
      <c r="I48" s="51"/>
      <c r="J48" s="51"/>
      <c r="K48" s="51"/>
      <c r="L48" s="51"/>
      <c r="M48" s="51"/>
    </row>
    <row r="49" spans="1:13" s="45" customFormat="1" ht="12.75">
      <c r="A49" s="32" t="s">
        <v>129</v>
      </c>
      <c r="B49" s="38">
        <f>SUM(B43:B48)</f>
        <v>5086945.17</v>
      </c>
      <c r="C49" s="38">
        <f>SUM(C43:C48)</f>
        <v>8100792.8799999999</v>
      </c>
      <c r="D49" s="32"/>
      <c r="E49" s="38">
        <f>SUM(E43:E48)</f>
        <v>6006260.46</v>
      </c>
      <c r="F49" s="51"/>
      <c r="G49" s="51">
        <v>6006260.46</v>
      </c>
      <c r="H49" s="51">
        <f>E49-G49</f>
        <v>0</v>
      </c>
      <c r="I49" s="51"/>
      <c r="J49" s="51"/>
      <c r="K49" s="51"/>
      <c r="L49" s="51"/>
      <c r="M49" s="51"/>
    </row>
    <row r="50" spans="1:13" s="45" customFormat="1" ht="12.75">
      <c r="A50" s="29"/>
      <c r="B50" s="195"/>
      <c r="C50" s="195"/>
      <c r="D50" s="29"/>
      <c r="E50" s="84"/>
      <c r="F50" s="51"/>
      <c r="G50" s="51"/>
      <c r="H50" s="51"/>
      <c r="I50" s="51"/>
      <c r="J50" s="51"/>
      <c r="K50" s="51"/>
      <c r="L50" s="51"/>
      <c r="M50" s="51"/>
    </row>
    <row r="51" spans="1:13" s="45" customFormat="1" ht="13.5" thickBot="1">
      <c r="A51" s="29" t="s">
        <v>128</v>
      </c>
      <c r="B51" s="83">
        <f>B39+B49</f>
        <v>5086945.17</v>
      </c>
      <c r="C51" s="83">
        <f>C39+C49</f>
        <v>8100792.8799999999</v>
      </c>
      <c r="D51" s="85"/>
      <c r="E51" s="83">
        <f>E39+E49</f>
        <v>6006260.46</v>
      </c>
      <c r="F51" s="51"/>
      <c r="G51" s="51"/>
      <c r="H51" s="51"/>
      <c r="I51" s="51"/>
      <c r="J51" s="51"/>
      <c r="K51" s="51"/>
      <c r="L51" s="51"/>
      <c r="M51" s="51"/>
    </row>
    <row r="52" spans="1:13" s="45" customFormat="1" ht="13.5" thickTop="1">
      <c r="A52" s="76"/>
      <c r="B52" s="65"/>
      <c r="C52" s="65"/>
      <c r="D52" s="76"/>
      <c r="E52" s="65"/>
      <c r="F52" s="76"/>
      <c r="G52" s="76"/>
      <c r="H52" s="76"/>
      <c r="I52" s="76"/>
      <c r="J52" s="76"/>
      <c r="K52" s="76"/>
      <c r="L52" s="76"/>
      <c r="M52" s="76"/>
    </row>
    <row r="53" spans="1:13">
      <c r="A53" s="45"/>
      <c r="B53" s="46"/>
      <c r="C53" s="46"/>
      <c r="D53" s="45"/>
      <c r="E53" s="46"/>
    </row>
    <row r="54" spans="1:13">
      <c r="A54" s="45"/>
      <c r="B54" s="46"/>
      <c r="C54" s="46"/>
      <c r="D54" s="45"/>
      <c r="E54" s="46"/>
    </row>
  </sheetData>
  <mergeCells count="4">
    <mergeCell ref="A1:E1"/>
    <mergeCell ref="A2:E2"/>
    <mergeCell ref="A3:E3"/>
    <mergeCell ref="B5:C5"/>
  </mergeCells>
  <printOptions horizontalCentered="1"/>
  <pageMargins left="0.9055118110236221" right="0.9055118110236221" top="0.74803149606299213" bottom="0.74803149606299213" header="0.31496062992125984" footer="0.31496062992125984"/>
  <pageSetup paperSize="9" scale="90" orientation="portrait" r:id="rId1"/>
  <headerFooter>
    <oddFooter>&amp;L&amp;9Statement of Financial Position - June'20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FFFF00"/>
  </sheetPr>
  <dimension ref="A1:J27"/>
  <sheetViews>
    <sheetView showGridLines="0" topLeftCell="A4" zoomScaleNormal="100" zoomScaleSheetLayoutView="115" workbookViewId="0">
      <selection activeCell="G15" sqref="G15"/>
    </sheetView>
  </sheetViews>
  <sheetFormatPr defaultRowHeight="15"/>
  <cols>
    <col min="1" max="1" width="44.7109375" customWidth="1"/>
    <col min="2" max="2" width="16.28515625" style="159" customWidth="1"/>
    <col min="3" max="3" width="2.28515625" style="160" customWidth="1"/>
    <col min="4" max="4" width="15.7109375" style="159" customWidth="1"/>
    <col min="5" max="5" width="0.5703125" style="263" customWidth="1"/>
    <col min="6" max="6" width="15.7109375" style="159" customWidth="1"/>
    <col min="7" max="7" width="13.28515625" customWidth="1"/>
    <col min="8" max="8" width="13.28515625" bestFit="1" customWidth="1"/>
    <col min="9" max="9" width="27.7109375" customWidth="1"/>
    <col min="10" max="10" width="11.7109375" style="19" bestFit="1" customWidth="1"/>
  </cols>
  <sheetData>
    <row r="1" spans="1:10" ht="15.75">
      <c r="A1" s="217" t="s">
        <v>0</v>
      </c>
      <c r="B1" s="217"/>
      <c r="C1" s="217"/>
      <c r="D1" s="217"/>
      <c r="E1" s="258"/>
      <c r="F1" s="1"/>
      <c r="G1" s="1"/>
    </row>
    <row r="2" spans="1:10" ht="15.75">
      <c r="A2" s="217" t="s">
        <v>74</v>
      </c>
      <c r="B2" s="217"/>
      <c r="C2" s="217"/>
      <c r="D2" s="217"/>
      <c r="E2" s="258"/>
      <c r="F2" s="152"/>
      <c r="G2" s="152"/>
    </row>
    <row r="3" spans="1:10" ht="15.75">
      <c r="A3" s="218" t="s">
        <v>233</v>
      </c>
      <c r="B3" s="218"/>
      <c r="C3" s="218"/>
      <c r="D3" s="218"/>
      <c r="E3" s="259"/>
      <c r="F3" s="152"/>
      <c r="G3" s="152"/>
    </row>
    <row r="4" spans="1:10" ht="13.5" customHeight="1">
      <c r="A4" s="212"/>
      <c r="B4" s="219" t="s">
        <v>227</v>
      </c>
      <c r="C4" s="220"/>
      <c r="D4" s="221"/>
      <c r="E4" s="259"/>
      <c r="F4" s="248" t="s">
        <v>239</v>
      </c>
      <c r="G4" s="152"/>
    </row>
    <row r="5" spans="1:10" ht="15.75">
      <c r="A5" s="153"/>
      <c r="B5" s="222" t="s">
        <v>234</v>
      </c>
      <c r="C5" s="223"/>
      <c r="D5" s="224" t="s">
        <v>235</v>
      </c>
      <c r="E5" s="223"/>
      <c r="F5" s="249" t="s">
        <v>218</v>
      </c>
      <c r="G5" s="1"/>
    </row>
    <row r="6" spans="1:10">
      <c r="A6" s="154"/>
      <c r="B6" s="225" t="s">
        <v>1</v>
      </c>
      <c r="C6" s="226"/>
      <c r="D6" s="227" t="s">
        <v>1</v>
      </c>
      <c r="E6" s="260"/>
      <c r="F6" s="250" t="s">
        <v>1</v>
      </c>
      <c r="G6" s="155"/>
    </row>
    <row r="7" spans="1:10" s="42" customFormat="1" ht="12.75">
      <c r="A7" s="154" t="s">
        <v>78</v>
      </c>
      <c r="B7" s="228"/>
      <c r="C7" s="87"/>
      <c r="D7" s="229"/>
      <c r="E7" s="261"/>
      <c r="F7" s="251"/>
      <c r="J7" s="53"/>
    </row>
    <row r="8" spans="1:10" s="42" customFormat="1" ht="12.75" customHeight="1">
      <c r="A8" s="156" t="s">
        <v>130</v>
      </c>
      <c r="B8" s="230">
        <v>1350</v>
      </c>
      <c r="C8" s="231"/>
      <c r="D8" s="232">
        <v>6235.8</v>
      </c>
      <c r="E8" s="39"/>
      <c r="F8" s="252">
        <v>9413.1999999999989</v>
      </c>
      <c r="G8" s="40"/>
      <c r="J8" s="57"/>
    </row>
    <row r="9" spans="1:10" s="42" customFormat="1" ht="12.75" customHeight="1">
      <c r="A9" s="156" t="s">
        <v>81</v>
      </c>
      <c r="B9" s="230">
        <v>2045287.5499999998</v>
      </c>
      <c r="C9" s="231"/>
      <c r="D9" s="232">
        <v>3176957.15</v>
      </c>
      <c r="E9" s="39"/>
      <c r="F9" s="252">
        <v>9035353.9099999983</v>
      </c>
      <c r="G9" s="40"/>
      <c r="J9" s="57"/>
    </row>
    <row r="10" spans="1:10" s="42" customFormat="1" ht="12.75" customHeight="1">
      <c r="A10" s="156" t="s">
        <v>82</v>
      </c>
      <c r="B10" s="230">
        <v>2824131.09</v>
      </c>
      <c r="C10" s="231"/>
      <c r="D10" s="232">
        <v>4253834.2</v>
      </c>
      <c r="E10" s="39"/>
      <c r="F10" s="252">
        <v>7891130.5500000007</v>
      </c>
      <c r="G10" s="40"/>
      <c r="J10" s="57"/>
    </row>
    <row r="11" spans="1:10" s="42" customFormat="1" ht="12.75" customHeight="1">
      <c r="A11" s="156" t="s">
        <v>131</v>
      </c>
      <c r="B11" s="230">
        <v>30487.440000000002</v>
      </c>
      <c r="C11" s="231"/>
      <c r="D11" s="232">
        <v>64921.3</v>
      </c>
      <c r="E11" s="39"/>
      <c r="F11" s="252">
        <v>115380.80000000002</v>
      </c>
      <c r="G11" s="40"/>
      <c r="J11" s="57"/>
    </row>
    <row r="12" spans="1:10" s="42" customFormat="1" ht="12.75" customHeight="1">
      <c r="A12" s="156" t="s">
        <v>83</v>
      </c>
      <c r="B12" s="233">
        <v>26400</v>
      </c>
      <c r="C12" s="231"/>
      <c r="D12" s="234">
        <v>7000</v>
      </c>
      <c r="E12" s="39"/>
      <c r="F12" s="253">
        <v>7000</v>
      </c>
      <c r="G12" s="40"/>
      <c r="J12" s="57"/>
    </row>
    <row r="13" spans="1:10" s="42" customFormat="1" ht="12.75" customHeight="1">
      <c r="A13" s="157"/>
      <c r="B13" s="235">
        <f>SUM(B8:B12)</f>
        <v>4927656.08</v>
      </c>
      <c r="C13" s="87"/>
      <c r="D13" s="236">
        <f>SUM(D8:D12)</f>
        <v>7508948.4500000002</v>
      </c>
      <c r="E13" s="86"/>
      <c r="F13" s="254">
        <f>SUM(F8:F12)</f>
        <v>17058278.459999997</v>
      </c>
      <c r="J13" s="57"/>
    </row>
    <row r="14" spans="1:10" s="42" customFormat="1" ht="12.75" customHeight="1">
      <c r="A14" s="154" t="s">
        <v>132</v>
      </c>
      <c r="B14" s="235"/>
      <c r="C14" s="87"/>
      <c r="D14" s="236"/>
      <c r="E14" s="86"/>
      <c r="F14" s="254"/>
      <c r="J14" s="57"/>
    </row>
    <row r="15" spans="1:10" s="42" customFormat="1" ht="12.75" customHeight="1">
      <c r="A15" s="156" t="s">
        <v>80</v>
      </c>
      <c r="B15" s="230">
        <v>325.59999999999997</v>
      </c>
      <c r="C15" s="231"/>
      <c r="D15" s="232">
        <v>4418.6299999999992</v>
      </c>
      <c r="E15" s="39"/>
      <c r="F15" s="252">
        <v>6294.1799999999994</v>
      </c>
      <c r="J15" s="57"/>
    </row>
    <row r="16" spans="1:10" s="42" customFormat="1" ht="12.75" customHeight="1">
      <c r="A16" s="156" t="s">
        <v>46</v>
      </c>
      <c r="B16" s="235">
        <v>784964.07000000007</v>
      </c>
      <c r="C16" s="87"/>
      <c r="D16" s="236">
        <v>884191.82000000007</v>
      </c>
      <c r="E16" s="86"/>
      <c r="F16" s="254">
        <v>1830118.33</v>
      </c>
      <c r="J16" s="57"/>
    </row>
    <row r="17" spans="1:10" s="42" customFormat="1" ht="12.75" customHeight="1">
      <c r="A17" s="156" t="s">
        <v>237</v>
      </c>
      <c r="B17" s="237">
        <v>4142366.4099999997</v>
      </c>
      <c r="C17" s="87"/>
      <c r="D17" s="238">
        <v>6620338</v>
      </c>
      <c r="E17" s="86"/>
      <c r="F17" s="255">
        <v>15221865.950000001</v>
      </c>
      <c r="J17" s="57"/>
    </row>
    <row r="18" spans="1:10" s="42" customFormat="1" ht="12.75" customHeight="1">
      <c r="A18" s="157"/>
      <c r="B18" s="235">
        <f>SUM(B15:B17)</f>
        <v>4927656.08</v>
      </c>
      <c r="C18" s="87"/>
      <c r="D18" s="236">
        <f>SUM(D15:D17)</f>
        <v>7508948.4500000002</v>
      </c>
      <c r="E18" s="86"/>
      <c r="F18" s="254">
        <f>SUM(F15:F17)</f>
        <v>17058278.460000001</v>
      </c>
      <c r="J18" s="57"/>
    </row>
    <row r="19" spans="1:10" s="42" customFormat="1" ht="12.75" customHeight="1">
      <c r="A19" s="157"/>
      <c r="B19" s="235"/>
      <c r="C19" s="87"/>
      <c r="D19" s="236"/>
      <c r="E19" s="86"/>
      <c r="F19" s="254"/>
      <c r="J19" s="57"/>
    </row>
    <row r="20" spans="1:10" s="42" customFormat="1" ht="12.75" customHeight="1">
      <c r="A20" s="154" t="s">
        <v>68</v>
      </c>
      <c r="B20" s="239">
        <f>B13-B18</f>
        <v>0</v>
      </c>
      <c r="C20" s="240"/>
      <c r="D20" s="232">
        <f>D13-D18</f>
        <v>0</v>
      </c>
      <c r="E20" s="39"/>
      <c r="F20" s="252">
        <f>F13-F18</f>
        <v>0</v>
      </c>
      <c r="G20" s="66"/>
      <c r="J20" s="53"/>
    </row>
    <row r="21" spans="1:10" s="42" customFormat="1" ht="12.75" customHeight="1">
      <c r="A21" s="158" t="s">
        <v>69</v>
      </c>
      <c r="B21" s="241">
        <v>0</v>
      </c>
      <c r="C21" s="240"/>
      <c r="D21" s="234">
        <v>0</v>
      </c>
      <c r="E21" s="39"/>
      <c r="F21" s="253">
        <v>0</v>
      </c>
      <c r="G21" s="66"/>
      <c r="J21" s="53"/>
    </row>
    <row r="22" spans="1:10" s="42" customFormat="1" ht="12.75" customHeight="1">
      <c r="A22" s="154" t="s">
        <v>70</v>
      </c>
      <c r="B22" s="242">
        <f>B20-B21</f>
        <v>0</v>
      </c>
      <c r="C22" s="243"/>
      <c r="D22" s="244">
        <f>D20-D21</f>
        <v>0</v>
      </c>
      <c r="E22" s="79"/>
      <c r="F22" s="256">
        <f>F20-F21</f>
        <v>0</v>
      </c>
      <c r="J22" s="53"/>
    </row>
    <row r="23" spans="1:10" s="42" customFormat="1" ht="12.75" customHeight="1">
      <c r="A23" s="154" t="s">
        <v>71</v>
      </c>
      <c r="B23" s="239">
        <v>-100003</v>
      </c>
      <c r="C23" s="240"/>
      <c r="D23" s="232">
        <v>-100003</v>
      </c>
      <c r="E23" s="39"/>
      <c r="F23" s="252">
        <v>-100003</v>
      </c>
      <c r="G23" s="66"/>
      <c r="J23" s="53"/>
    </row>
    <row r="24" spans="1:10" s="42" customFormat="1" ht="12.75" customHeight="1">
      <c r="A24" s="154" t="s">
        <v>72</v>
      </c>
      <c r="B24" s="239">
        <v>0</v>
      </c>
      <c r="C24" s="240"/>
      <c r="D24" s="232">
        <v>0</v>
      </c>
      <c r="E24" s="39"/>
      <c r="F24" s="252">
        <v>0</v>
      </c>
      <c r="G24" s="66"/>
      <c r="J24" s="53"/>
    </row>
    <row r="25" spans="1:10" s="42" customFormat="1" ht="12.75" customHeight="1">
      <c r="A25" s="154" t="s">
        <v>73</v>
      </c>
      <c r="B25" s="245">
        <f>SUM(B22:B24)</f>
        <v>-100003</v>
      </c>
      <c r="C25" s="246"/>
      <c r="D25" s="247">
        <f>SUM(D22:D24)</f>
        <v>-100003</v>
      </c>
      <c r="E25" s="39"/>
      <c r="F25" s="257">
        <f>SUM(F22:F24)</f>
        <v>-100003</v>
      </c>
      <c r="G25" s="66"/>
      <c r="J25" s="53"/>
    </row>
    <row r="26" spans="1:10" ht="15.75">
      <c r="A26" s="13"/>
      <c r="B26" s="23"/>
      <c r="C26" s="11"/>
      <c r="D26" s="23"/>
      <c r="E26" s="262"/>
      <c r="F26" s="23"/>
    </row>
    <row r="27" spans="1:10">
      <c r="A27" s="14"/>
    </row>
  </sheetData>
  <mergeCells count="4">
    <mergeCell ref="A1:D1"/>
    <mergeCell ref="A2:D2"/>
    <mergeCell ref="A3:D3"/>
    <mergeCell ref="B4:D4"/>
  </mergeCells>
  <printOptions horizontalCentered="1"/>
  <pageMargins left="0.70866141732283472" right="0.70866141732283472" top="0.74803149606299213" bottom="0.74803149606299213" header="0.31496062992125984" footer="0.31496062992125984"/>
  <pageSetup paperSize="9" scale="91" orientation="portrait" r:id="rId1"/>
  <headerFooter>
    <oddFooter>&amp;L&amp;10PGT Statement of Comprehensive Income - Apr 2019&amp;R&amp;10&amp;P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theme="8" tint="0.39997558519241921"/>
  </sheetPr>
  <dimension ref="A1:R36"/>
  <sheetViews>
    <sheetView showGridLines="0" topLeftCell="A4" zoomScaleNormal="100" zoomScaleSheetLayoutView="100" workbookViewId="0">
      <selection activeCell="J30" sqref="J30"/>
    </sheetView>
  </sheetViews>
  <sheetFormatPr defaultColWidth="9" defaultRowHeight="15"/>
  <cols>
    <col min="1" max="1" width="48.85546875" customWidth="1"/>
    <col min="2" max="2" width="17.5703125" customWidth="1"/>
    <col min="3" max="3" width="1.28515625" customWidth="1"/>
    <col min="4" max="4" width="17.5703125" customWidth="1"/>
    <col min="5" max="5" width="1" customWidth="1"/>
    <col min="6" max="6" width="12.28515625" customWidth="1"/>
    <col min="7" max="7" width="1.42578125" customWidth="1"/>
    <col min="8" max="8" width="17.5703125" customWidth="1"/>
    <col min="9" max="9" width="1.42578125" customWidth="1"/>
    <col min="10" max="10" width="17.28515625" customWidth="1"/>
    <col min="11" max="11" width="1.140625" customWidth="1"/>
    <col min="12" max="12" width="17.42578125" hidden="1" customWidth="1"/>
    <col min="13" max="13" width="1.5703125" hidden="1" customWidth="1"/>
    <col min="14" max="14" width="17.42578125" customWidth="1"/>
    <col min="15" max="15" width="1.28515625" customWidth="1"/>
    <col min="16" max="16" width="17.5703125" style="135" customWidth="1"/>
    <col min="17" max="17" width="17.5703125" customWidth="1"/>
  </cols>
  <sheetData>
    <row r="1" spans="1:18" ht="15.75">
      <c r="A1" s="89" t="s">
        <v>0</v>
      </c>
      <c r="B1" s="89"/>
      <c r="C1" s="89"/>
      <c r="D1" s="89"/>
      <c r="E1" s="89"/>
      <c r="F1" s="89"/>
      <c r="G1" s="89"/>
      <c r="H1" s="89"/>
      <c r="I1" s="89"/>
      <c r="J1" s="89"/>
      <c r="K1" s="89"/>
      <c r="L1" s="89"/>
      <c r="M1" s="89"/>
      <c r="N1" s="89"/>
      <c r="O1" s="89"/>
      <c r="P1" s="91"/>
      <c r="Q1" s="89"/>
    </row>
    <row r="2" spans="1:18" ht="15.75">
      <c r="A2" s="89" t="s">
        <v>241</v>
      </c>
      <c r="B2" s="89"/>
      <c r="C2" s="89"/>
      <c r="D2" s="89"/>
      <c r="E2" s="89"/>
      <c r="F2" s="89"/>
      <c r="G2" s="89"/>
      <c r="H2" s="89"/>
      <c r="I2" s="89"/>
      <c r="J2" s="89"/>
      <c r="K2" s="89"/>
      <c r="L2" s="89"/>
      <c r="M2" s="89"/>
      <c r="N2" s="89"/>
      <c r="O2" s="89"/>
      <c r="P2" s="91"/>
      <c r="Q2" s="89"/>
    </row>
    <row r="3" spans="1:18" ht="15.75">
      <c r="A3" s="89" t="s">
        <v>134</v>
      </c>
      <c r="B3" s="89"/>
      <c r="C3" s="89"/>
      <c r="D3" s="89"/>
      <c r="E3" s="89"/>
      <c r="F3" s="89"/>
      <c r="G3" s="89"/>
      <c r="H3" s="89"/>
      <c r="I3" s="89"/>
      <c r="J3" s="89"/>
      <c r="K3" s="89"/>
      <c r="L3" s="89"/>
      <c r="M3" s="89"/>
      <c r="N3" s="89"/>
      <c r="O3" s="89"/>
      <c r="P3" s="91"/>
      <c r="Q3" s="89"/>
    </row>
    <row r="4" spans="1:18">
      <c r="A4" s="94"/>
      <c r="B4" s="161" t="s">
        <v>135</v>
      </c>
      <c r="C4" s="162"/>
      <c r="D4" s="161" t="s">
        <v>136</v>
      </c>
      <c r="E4" s="162"/>
      <c r="F4" s="264" t="s">
        <v>138</v>
      </c>
      <c r="G4" s="162"/>
      <c r="H4" s="161" t="s">
        <v>139</v>
      </c>
      <c r="I4" s="163"/>
      <c r="J4" s="161" t="s">
        <v>242</v>
      </c>
      <c r="K4" s="163"/>
      <c r="L4" s="161" t="s">
        <v>243</v>
      </c>
      <c r="M4" s="162"/>
      <c r="N4" s="161" t="s">
        <v>137</v>
      </c>
      <c r="O4" s="162"/>
      <c r="P4"/>
    </row>
    <row r="5" spans="1:18">
      <c r="A5" s="94"/>
      <c r="B5" s="163" t="s">
        <v>140</v>
      </c>
      <c r="C5" s="162"/>
      <c r="D5" s="163" t="s">
        <v>140</v>
      </c>
      <c r="E5" s="162"/>
      <c r="F5" s="265"/>
      <c r="G5" s="162"/>
      <c r="H5" s="163" t="s">
        <v>142</v>
      </c>
      <c r="I5" s="163"/>
      <c r="J5" s="163" t="s">
        <v>140</v>
      </c>
      <c r="K5" s="163"/>
      <c r="L5" s="163" t="s">
        <v>141</v>
      </c>
      <c r="M5" s="162"/>
      <c r="N5" s="163" t="s">
        <v>142</v>
      </c>
      <c r="O5" s="162"/>
      <c r="P5"/>
    </row>
    <row r="6" spans="1:18">
      <c r="A6" s="94"/>
      <c r="B6" s="163" t="s">
        <v>244</v>
      </c>
      <c r="C6" s="162"/>
      <c r="D6" s="163" t="s">
        <v>244</v>
      </c>
      <c r="E6" s="162"/>
      <c r="F6" s="265"/>
      <c r="G6" s="162"/>
      <c r="H6" s="163" t="s">
        <v>245</v>
      </c>
      <c r="I6" s="163"/>
      <c r="J6" s="163" t="s">
        <v>246</v>
      </c>
      <c r="K6" s="163"/>
      <c r="L6" s="163"/>
      <c r="M6" s="162"/>
      <c r="N6" s="163" t="s">
        <v>247</v>
      </c>
      <c r="O6" s="162"/>
      <c r="P6"/>
    </row>
    <row r="7" spans="1:18">
      <c r="A7" s="94"/>
      <c r="B7" s="164" t="s">
        <v>1</v>
      </c>
      <c r="C7" s="165"/>
      <c r="D7" s="164" t="s">
        <v>1</v>
      </c>
      <c r="E7" s="165"/>
      <c r="F7" s="266" t="s">
        <v>179</v>
      </c>
      <c r="G7" s="165"/>
      <c r="H7" s="164" t="s">
        <v>1</v>
      </c>
      <c r="I7" s="267"/>
      <c r="J7" s="164" t="s">
        <v>1</v>
      </c>
      <c r="K7" s="267"/>
      <c r="L7" s="164" t="s">
        <v>1</v>
      </c>
      <c r="M7" s="165"/>
      <c r="N7" s="164" t="s">
        <v>1</v>
      </c>
      <c r="O7" s="165"/>
      <c r="P7"/>
    </row>
    <row r="8" spans="1:18">
      <c r="A8" s="167" t="s">
        <v>147</v>
      </c>
      <c r="B8" s="106">
        <v>2236562.5056499997</v>
      </c>
      <c r="C8" s="166"/>
      <c r="D8" s="106">
        <v>2236562.5056499997</v>
      </c>
      <c r="E8" s="166"/>
      <c r="F8" s="268">
        <v>0</v>
      </c>
      <c r="G8" s="166"/>
      <c r="H8" s="106">
        <v>784964.07000000007</v>
      </c>
      <c r="I8" s="106"/>
      <c r="J8" s="106">
        <v>1451598.4356499997</v>
      </c>
      <c r="K8" s="106"/>
      <c r="L8" s="106">
        <v>2175713.94</v>
      </c>
      <c r="M8" s="166"/>
      <c r="N8" s="106">
        <v>1829483.3900000004</v>
      </c>
      <c r="O8" s="166"/>
      <c r="P8"/>
      <c r="Q8" s="135"/>
    </row>
    <row r="9" spans="1:18" ht="14.25" customHeight="1">
      <c r="A9" s="167" t="s">
        <v>148</v>
      </c>
      <c r="B9" s="106">
        <v>44500</v>
      </c>
      <c r="C9" s="166"/>
      <c r="D9" s="106">
        <v>44500</v>
      </c>
      <c r="E9" s="166"/>
      <c r="F9" s="268">
        <v>0</v>
      </c>
      <c r="G9" s="166"/>
      <c r="H9" s="106">
        <v>2580</v>
      </c>
      <c r="I9" s="106"/>
      <c r="J9" s="106">
        <v>44500</v>
      </c>
      <c r="K9" s="106"/>
      <c r="L9" s="106">
        <v>241000</v>
      </c>
      <c r="M9" s="166"/>
      <c r="N9" s="106">
        <v>150929.20000000001</v>
      </c>
      <c r="O9" s="166"/>
      <c r="P9"/>
      <c r="Q9" s="135"/>
    </row>
    <row r="10" spans="1:18" ht="14.25" customHeight="1">
      <c r="A10" s="167" t="s">
        <v>149</v>
      </c>
      <c r="B10" s="106">
        <v>5008000</v>
      </c>
      <c r="C10" s="166"/>
      <c r="D10" s="106">
        <v>6346700</v>
      </c>
      <c r="E10" s="166"/>
      <c r="F10" s="268">
        <v>0.26731230031948883</v>
      </c>
      <c r="G10" s="166"/>
      <c r="H10" s="106">
        <v>1014595.5700000001</v>
      </c>
      <c r="I10" s="106"/>
      <c r="J10" s="106">
        <v>5332104.43</v>
      </c>
      <c r="K10" s="106"/>
      <c r="L10" s="106">
        <v>4910000</v>
      </c>
      <c r="M10" s="166"/>
      <c r="N10" s="106">
        <v>4526713.7299999995</v>
      </c>
      <c r="O10" s="166"/>
      <c r="P10"/>
      <c r="Q10" s="135"/>
      <c r="R10" s="135"/>
    </row>
    <row r="11" spans="1:18" ht="14.25" customHeight="1">
      <c r="A11" s="167" t="s">
        <v>150</v>
      </c>
      <c r="B11" s="106">
        <v>4615636</v>
      </c>
      <c r="C11" s="166"/>
      <c r="D11" s="106">
        <v>3220121</v>
      </c>
      <c r="E11" s="166"/>
      <c r="F11" s="268">
        <v>-0.3023451156027035</v>
      </c>
      <c r="G11" s="166"/>
      <c r="H11" s="106">
        <v>661097.28</v>
      </c>
      <c r="I11" s="106"/>
      <c r="J11" s="106">
        <v>2559023.7199999997</v>
      </c>
      <c r="K11" s="106"/>
      <c r="L11" s="106">
        <v>3195636</v>
      </c>
      <c r="M11" s="166"/>
      <c r="N11" s="106">
        <v>2564120.5</v>
      </c>
      <c r="O11" s="166"/>
      <c r="P11"/>
      <c r="Q11" s="135"/>
    </row>
    <row r="12" spans="1:18" ht="14.25" customHeight="1">
      <c r="A12" s="167" t="s">
        <v>151</v>
      </c>
      <c r="B12" s="106">
        <v>3480000</v>
      </c>
      <c r="C12" s="166"/>
      <c r="D12" s="106">
        <v>1430000</v>
      </c>
      <c r="E12" s="166"/>
      <c r="F12" s="268">
        <v>-0.58908045977011492</v>
      </c>
      <c r="G12" s="166"/>
      <c r="H12" s="106">
        <v>2063531.15</v>
      </c>
      <c r="I12" s="106"/>
      <c r="J12" s="106">
        <v>-633531.14999999991</v>
      </c>
      <c r="K12" s="106"/>
      <c r="L12" s="106">
        <v>6240000</v>
      </c>
      <c r="M12" s="166"/>
      <c r="N12" s="106">
        <v>5296662.93</v>
      </c>
      <c r="O12" s="166"/>
      <c r="P12"/>
      <c r="Q12" s="135"/>
    </row>
    <row r="13" spans="1:18" ht="14.25" customHeight="1">
      <c r="A13" s="167" t="s">
        <v>152</v>
      </c>
      <c r="B13" s="106">
        <v>2448940</v>
      </c>
      <c r="C13" s="166"/>
      <c r="D13" s="106">
        <v>1108940</v>
      </c>
      <c r="E13" s="166"/>
      <c r="F13" s="268">
        <v>-0.54717551267078812</v>
      </c>
      <c r="G13" s="166"/>
      <c r="H13" s="106">
        <v>385657.49</v>
      </c>
      <c r="I13" s="106"/>
      <c r="J13" s="106">
        <v>723282.51</v>
      </c>
      <c r="K13" s="106"/>
      <c r="L13" s="106">
        <v>2072940</v>
      </c>
      <c r="M13" s="166"/>
      <c r="N13" s="106">
        <v>1673036.9500000002</v>
      </c>
      <c r="O13" s="166"/>
      <c r="P13"/>
      <c r="Q13" s="135"/>
    </row>
    <row r="14" spans="1:18" s="115" customFormat="1" ht="12.75">
      <c r="A14" s="109" t="s">
        <v>153</v>
      </c>
      <c r="B14" s="110">
        <f>SUM(B2:B13)</f>
        <v>17833638.505649999</v>
      </c>
      <c r="C14" s="122"/>
      <c r="D14" s="110">
        <f>SUM(D2:D13)</f>
        <v>14386823.505649999</v>
      </c>
      <c r="E14" s="122"/>
      <c r="F14" s="269">
        <f>(D14-B14)/B14*100%</f>
        <v>-0.19327603836468876</v>
      </c>
      <c r="G14" s="122"/>
      <c r="H14" s="110">
        <f>SUM(H2:H13)</f>
        <v>4912425.5600000005</v>
      </c>
      <c r="I14" s="270"/>
      <c r="J14" s="110">
        <f>D14-H14</f>
        <v>9474397.9456499983</v>
      </c>
      <c r="K14" s="270"/>
      <c r="L14" s="110">
        <f>SUM(L2:L13)</f>
        <v>18835289.939999998</v>
      </c>
      <c r="M14" s="122"/>
      <c r="N14" s="110">
        <f>SUM(N2:N13)</f>
        <v>16040946.699999999</v>
      </c>
      <c r="O14" s="122"/>
    </row>
    <row r="15" spans="1:18" ht="12.75" customHeight="1">
      <c r="A15" s="89"/>
      <c r="B15" s="89"/>
      <c r="C15" s="89"/>
      <c r="D15" s="89"/>
      <c r="E15" s="89"/>
      <c r="F15" s="89"/>
      <c r="G15" s="89"/>
      <c r="H15" s="89"/>
      <c r="I15" s="89"/>
      <c r="J15" s="89"/>
      <c r="K15" s="89"/>
      <c r="L15" s="89"/>
      <c r="M15" s="89"/>
      <c r="N15" s="89"/>
      <c r="O15" s="89"/>
      <c r="P15" s="91"/>
      <c r="Q15" s="89"/>
    </row>
    <row r="16" spans="1:18" s="119" customFormat="1" ht="12.75">
      <c r="A16" s="116" t="s">
        <v>154</v>
      </c>
      <c r="B16" s="117">
        <v>150000</v>
      </c>
      <c r="C16" s="117"/>
      <c r="D16" s="117">
        <v>75000</v>
      </c>
      <c r="E16" s="117"/>
      <c r="F16" s="271">
        <v>-0.5</v>
      </c>
      <c r="G16" s="117"/>
      <c r="H16" s="117">
        <v>5216.37</v>
      </c>
      <c r="I16" s="117"/>
      <c r="J16" s="117">
        <v>69783.63</v>
      </c>
      <c r="K16" s="117"/>
      <c r="L16" s="117">
        <v>150000</v>
      </c>
      <c r="M16" s="117"/>
      <c r="N16" s="117">
        <v>45882.27</v>
      </c>
      <c r="O16" s="117"/>
    </row>
    <row r="17" spans="1:17" s="119" customFormat="1" ht="12.75">
      <c r="A17" s="116" t="s">
        <v>155</v>
      </c>
      <c r="B17" s="117">
        <v>250000</v>
      </c>
      <c r="C17" s="117"/>
      <c r="D17" s="117">
        <v>125000</v>
      </c>
      <c r="E17" s="117"/>
      <c r="F17" s="271">
        <v>-0.5</v>
      </c>
      <c r="G17" s="117"/>
      <c r="H17" s="117">
        <v>-6931.4500000000007</v>
      </c>
      <c r="I17" s="117"/>
      <c r="J17" s="117">
        <v>131931.45000000001</v>
      </c>
      <c r="K17" s="117"/>
      <c r="L17" s="117">
        <v>150000</v>
      </c>
      <c r="M17" s="117"/>
      <c r="N17" s="117">
        <v>122569.08000000002</v>
      </c>
      <c r="O17" s="117"/>
    </row>
    <row r="18" spans="1:17" s="119" customFormat="1" ht="12.75">
      <c r="A18" s="116" t="s">
        <v>249</v>
      </c>
      <c r="B18" s="117">
        <v>0</v>
      </c>
      <c r="C18" s="117"/>
      <c r="D18" s="117">
        <v>0</v>
      </c>
      <c r="E18" s="117"/>
      <c r="F18" s="271">
        <v>0</v>
      </c>
      <c r="G18" s="117"/>
      <c r="H18" s="117">
        <v>19200</v>
      </c>
      <c r="I18" s="117"/>
      <c r="J18" s="117">
        <v>0</v>
      </c>
      <c r="K18" s="117"/>
      <c r="L18" s="117"/>
      <c r="M18" s="117"/>
      <c r="N18" s="117">
        <v>993515.42999999993</v>
      </c>
      <c r="O18" s="117"/>
    </row>
    <row r="19" spans="1:17" s="119" customFormat="1" ht="13.5" thickBot="1">
      <c r="A19" s="109" t="s">
        <v>248</v>
      </c>
      <c r="B19" s="120">
        <f>B14+B16+B17+B18</f>
        <v>18233638.505649999</v>
      </c>
      <c r="C19" s="122"/>
      <c r="D19" s="120">
        <f>D14+D16+D17+D18</f>
        <v>14586823.505649999</v>
      </c>
      <c r="E19" s="122"/>
      <c r="F19" s="272">
        <v>-0.20000478779207853</v>
      </c>
      <c r="G19" s="122"/>
      <c r="H19" s="120">
        <f>H14+H16+H17+H18</f>
        <v>4929910.4800000004</v>
      </c>
      <c r="I19" s="122"/>
      <c r="J19" s="120">
        <f>J14+J16+J17+J18</f>
        <v>9676113.0256499983</v>
      </c>
      <c r="K19" s="122"/>
      <c r="L19" s="120">
        <v>19135289.940000001</v>
      </c>
      <c r="M19" s="122"/>
      <c r="N19" s="120">
        <f>N14+N16+N17+N18</f>
        <v>17202913.48</v>
      </c>
      <c r="O19" s="117"/>
    </row>
    <row r="20" spans="1:17" ht="15.75">
      <c r="A20" s="89"/>
      <c r="B20" s="89"/>
      <c r="C20" s="89"/>
      <c r="D20" s="89"/>
      <c r="E20" s="89"/>
      <c r="F20" s="89"/>
      <c r="G20" s="89"/>
      <c r="H20" s="89"/>
      <c r="I20" s="89"/>
      <c r="J20" s="89"/>
      <c r="K20" s="89"/>
      <c r="L20" s="89"/>
      <c r="M20" s="89"/>
      <c r="N20" s="89"/>
      <c r="O20" s="89"/>
      <c r="P20" s="91"/>
      <c r="Q20" s="89"/>
    </row>
    <row r="21" spans="1:17">
      <c r="A21" s="115" t="s">
        <v>250</v>
      </c>
      <c r="B21" s="122"/>
      <c r="C21" s="122"/>
      <c r="D21" s="122">
        <v>7400000</v>
      </c>
      <c r="E21" s="122"/>
      <c r="F21" s="122"/>
      <c r="G21" s="122"/>
      <c r="H21" s="122"/>
      <c r="I21" s="122"/>
      <c r="J21" s="122"/>
      <c r="K21" s="122"/>
      <c r="L21" s="122"/>
      <c r="M21" s="122"/>
      <c r="N21" s="169"/>
      <c r="O21" s="122"/>
      <c r="P21" s="122"/>
      <c r="Q21" s="122"/>
    </row>
    <row r="22" spans="1:17">
      <c r="A22" s="119" t="s">
        <v>251</v>
      </c>
      <c r="B22" s="117"/>
      <c r="C22" s="117"/>
      <c r="D22" s="117">
        <v>2650000</v>
      </c>
      <c r="E22" s="117"/>
      <c r="F22" s="117"/>
      <c r="G22" s="117"/>
      <c r="H22" s="117"/>
      <c r="I22" s="117"/>
      <c r="J22" s="117"/>
      <c r="K22" s="117"/>
      <c r="L22" s="117"/>
      <c r="M22" s="117"/>
      <c r="N22" s="170"/>
      <c r="O22" s="117"/>
      <c r="P22" s="117">
        <v>0</v>
      </c>
      <c r="Q22" s="122"/>
    </row>
    <row r="23" spans="1:17">
      <c r="A23" s="119" t="s">
        <v>252</v>
      </c>
      <c r="B23" s="117"/>
      <c r="C23" s="117"/>
      <c r="D23" s="117">
        <v>1824485</v>
      </c>
      <c r="E23" s="117"/>
      <c r="F23" s="117"/>
      <c r="G23" s="117"/>
      <c r="H23" s="117"/>
      <c r="I23" s="117"/>
      <c r="J23" s="117"/>
      <c r="K23" s="117"/>
      <c r="L23" s="117"/>
      <c r="M23" s="117"/>
      <c r="N23" s="170"/>
      <c r="O23" s="117"/>
      <c r="P23" s="117">
        <f>'[1]Budget 2019'!P325</f>
        <v>0</v>
      </c>
      <c r="Q23" s="122"/>
    </row>
    <row r="24" spans="1:17">
      <c r="A24" s="119" t="s">
        <v>253</v>
      </c>
      <c r="B24" s="117"/>
      <c r="C24" s="117"/>
      <c r="D24" s="117">
        <v>413940</v>
      </c>
      <c r="E24" s="117"/>
      <c r="F24" s="117"/>
      <c r="G24" s="117"/>
      <c r="H24" s="117"/>
      <c r="I24" s="117"/>
      <c r="J24" s="117"/>
      <c r="K24" s="117"/>
      <c r="L24" s="117"/>
      <c r="M24" s="117"/>
      <c r="N24" s="170"/>
      <c r="O24" s="117"/>
      <c r="P24" s="117">
        <f>'[1]Budget 2019'!P349</f>
        <v>684159.31</v>
      </c>
      <c r="Q24" s="117"/>
    </row>
    <row r="25" spans="1:17" ht="15.75" thickBot="1">
      <c r="A25" s="119" t="s">
        <v>178</v>
      </c>
      <c r="B25" s="117"/>
      <c r="C25" s="117"/>
      <c r="D25" s="127">
        <v>12288425</v>
      </c>
      <c r="E25" s="117"/>
      <c r="F25" s="117"/>
      <c r="G25" s="117"/>
      <c r="H25" s="117"/>
      <c r="I25" s="117"/>
      <c r="J25" s="117"/>
      <c r="K25" s="117"/>
      <c r="L25" s="117"/>
      <c r="M25" s="117"/>
      <c r="N25" s="170"/>
      <c r="O25" s="117"/>
      <c r="P25" s="117">
        <f>'[1]Budget 2019'!P351</f>
        <v>1555858.25</v>
      </c>
      <c r="Q25" s="117"/>
    </row>
    <row r="26" spans="1:17">
      <c r="A26" s="119"/>
      <c r="B26" s="117"/>
      <c r="C26" s="117"/>
      <c r="D26" s="117"/>
      <c r="E26" s="117"/>
      <c r="F26" s="117"/>
      <c r="G26" s="117"/>
      <c r="H26" s="117"/>
      <c r="I26" s="117"/>
      <c r="J26" s="117"/>
      <c r="K26" s="117"/>
      <c r="L26" s="117"/>
      <c r="M26" s="117"/>
      <c r="N26" s="170"/>
      <c r="O26" s="117"/>
      <c r="P26" s="117">
        <v>0</v>
      </c>
      <c r="Q26" s="117"/>
    </row>
    <row r="27" spans="1:17">
      <c r="A27" s="119" t="s">
        <v>254</v>
      </c>
      <c r="B27" s="117"/>
      <c r="C27" s="117"/>
      <c r="D27" s="117">
        <v>-2298398.5056499988</v>
      </c>
      <c r="E27" s="117"/>
      <c r="F27" s="117"/>
      <c r="G27" s="117"/>
      <c r="H27" s="117"/>
      <c r="I27" s="117"/>
      <c r="J27" s="117"/>
      <c r="K27" s="117"/>
      <c r="L27" s="117"/>
      <c r="M27" s="117"/>
      <c r="N27" s="170"/>
      <c r="O27" s="117"/>
      <c r="P27" s="117">
        <f>'[1]Budget 2019'!P353</f>
        <v>0</v>
      </c>
      <c r="Q27" s="117"/>
    </row>
    <row r="28" spans="1:17">
      <c r="A28" s="42"/>
      <c r="B28" s="61"/>
      <c r="C28" s="61"/>
      <c r="D28" s="61"/>
      <c r="E28" s="61"/>
      <c r="F28" s="171"/>
      <c r="G28" s="171"/>
      <c r="H28" s="171"/>
      <c r="I28" s="171"/>
      <c r="J28" s="171"/>
      <c r="K28" s="61"/>
      <c r="L28" s="61"/>
      <c r="M28" s="135"/>
      <c r="N28" s="135"/>
      <c r="O28" s="135"/>
      <c r="Q28" s="135"/>
    </row>
    <row r="29" spans="1:17">
      <c r="A29" s="119"/>
      <c r="B29" s="172"/>
      <c r="C29" s="172"/>
      <c r="D29" s="172"/>
      <c r="E29" s="172"/>
      <c r="F29" s="173"/>
      <c r="G29" s="173"/>
      <c r="H29" s="173"/>
      <c r="I29" s="173"/>
      <c r="J29" s="173"/>
      <c r="K29" s="115"/>
      <c r="L29" s="174"/>
    </row>
    <row r="30" spans="1:17">
      <c r="A30" s="119"/>
      <c r="B30" s="175"/>
      <c r="C30" s="175"/>
      <c r="D30" s="175"/>
      <c r="E30" s="175"/>
      <c r="F30" s="176"/>
      <c r="G30" s="176"/>
      <c r="H30" s="176"/>
      <c r="I30" s="176"/>
      <c r="J30" s="176"/>
      <c r="K30" s="117"/>
      <c r="L30" s="175"/>
    </row>
    <row r="31" spans="1:17">
      <c r="A31" s="119"/>
      <c r="B31" s="117"/>
      <c r="C31" s="117"/>
      <c r="D31" s="117"/>
      <c r="E31" s="117"/>
      <c r="F31" s="117"/>
      <c r="G31" s="117"/>
      <c r="H31" s="117"/>
      <c r="I31" s="117"/>
      <c r="J31" s="117"/>
      <c r="K31" s="117"/>
      <c r="L31" s="175"/>
      <c r="M31" s="168"/>
      <c r="N31" s="168"/>
      <c r="O31" s="168"/>
      <c r="P31" s="168"/>
      <c r="Q31" s="168"/>
    </row>
    <row r="32" spans="1:17">
      <c r="A32" s="119"/>
      <c r="B32" s="117"/>
      <c r="C32" s="117"/>
      <c r="D32" s="117"/>
      <c r="E32" s="117"/>
      <c r="F32" s="117"/>
      <c r="G32" s="117"/>
      <c r="H32" s="117"/>
      <c r="I32" s="117"/>
      <c r="J32" s="117"/>
      <c r="K32" s="117"/>
      <c r="L32" s="175"/>
      <c r="M32" s="168"/>
      <c r="N32" s="168"/>
      <c r="O32" s="168"/>
      <c r="P32" s="168"/>
      <c r="Q32" s="168"/>
    </row>
    <row r="33" spans="1:17">
      <c r="A33" s="119"/>
      <c r="B33" s="117"/>
      <c r="C33" s="117"/>
      <c r="D33" s="117"/>
      <c r="E33" s="117"/>
      <c r="F33" s="117"/>
      <c r="G33" s="117"/>
      <c r="H33" s="117"/>
      <c r="I33" s="117"/>
      <c r="J33" s="117"/>
      <c r="K33" s="117"/>
      <c r="L33" s="175"/>
      <c r="M33" s="168"/>
      <c r="N33" s="168"/>
      <c r="O33" s="168"/>
      <c r="P33" s="168"/>
      <c r="Q33" s="168"/>
    </row>
    <row r="34" spans="1:17">
      <c r="B34" s="135"/>
      <c r="C34" s="135"/>
      <c r="D34" s="135"/>
      <c r="E34" s="135"/>
      <c r="F34" s="135"/>
      <c r="G34" s="135"/>
      <c r="H34" s="135"/>
      <c r="I34" s="135"/>
      <c r="J34" s="135"/>
      <c r="K34" s="135"/>
      <c r="L34" s="135"/>
      <c r="P34" s="145"/>
    </row>
    <row r="35" spans="1:17">
      <c r="B35" s="135"/>
      <c r="C35" s="135"/>
      <c r="D35" s="135"/>
      <c r="E35" s="135"/>
      <c r="F35" s="135"/>
      <c r="G35" s="135"/>
      <c r="H35" s="135"/>
      <c r="I35" s="135"/>
      <c r="J35" s="135"/>
      <c r="K35" s="135"/>
      <c r="L35" s="135"/>
      <c r="P35" s="12"/>
    </row>
    <row r="36" spans="1:17">
      <c r="P36" s="149"/>
    </row>
  </sheetData>
  <printOptions horizontalCentered="1" verticalCentered="1"/>
  <pageMargins left="0.70866141732283472" right="0.70866141732283472" top="0.55118110236220474" bottom="0.55118110236220474" header="0.31496062992125984" footer="0.31496062992125984"/>
  <pageSetup paperSize="9" scale="70" orientation="landscape" horizontalDpi="300" verticalDpi="300" r:id="rId1"/>
  <headerFooter>
    <oddFooter>&amp;LBudget Tracking as of Sept 2019</oddFooter>
  </headerFooter>
  <colBreaks count="1" manualBreakCount="1">
    <brk id="16" max="43" man="1"/>
  </col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2:B28"/>
  <sheetViews>
    <sheetView topLeftCell="A13" workbookViewId="0">
      <selection activeCell="B27" sqref="A2:B27"/>
    </sheetView>
  </sheetViews>
  <sheetFormatPr defaultRowHeight="15"/>
  <cols>
    <col min="1" max="1" width="57.85546875" customWidth="1"/>
    <col min="2" max="2" width="13.28515625" style="178" bestFit="1" customWidth="1"/>
  </cols>
  <sheetData>
    <row r="2" spans="1:2" ht="45">
      <c r="A2" s="180" t="s">
        <v>149</v>
      </c>
      <c r="B2" s="181" t="s">
        <v>199</v>
      </c>
    </row>
    <row r="3" spans="1:2">
      <c r="A3" t="s">
        <v>180</v>
      </c>
      <c r="B3" s="178">
        <v>1500</v>
      </c>
    </row>
    <row r="4" spans="1:2">
      <c r="A4" t="s">
        <v>181</v>
      </c>
      <c r="B4" s="178">
        <v>1024</v>
      </c>
    </row>
    <row r="5" spans="1:2">
      <c r="A5" t="s">
        <v>182</v>
      </c>
      <c r="B5" s="178">
        <v>60000</v>
      </c>
    </row>
    <row r="6" spans="1:2">
      <c r="A6" t="s">
        <v>183</v>
      </c>
      <c r="B6" s="178">
        <v>13450.3</v>
      </c>
    </row>
    <row r="7" spans="1:2">
      <c r="A7" t="s">
        <v>184</v>
      </c>
      <c r="B7" s="178">
        <v>10071.019999999999</v>
      </c>
    </row>
    <row r="8" spans="1:2">
      <c r="A8" t="s">
        <v>185</v>
      </c>
      <c r="B8" s="178">
        <v>4277.5</v>
      </c>
    </row>
    <row r="9" spans="1:2">
      <c r="A9" t="s">
        <v>186</v>
      </c>
      <c r="B9" s="178">
        <v>2000</v>
      </c>
    </row>
    <row r="10" spans="1:2">
      <c r="A10" t="s">
        <v>200</v>
      </c>
      <c r="B10" s="178">
        <v>55000</v>
      </c>
    </row>
    <row r="11" spans="1:2">
      <c r="A11" t="s">
        <v>187</v>
      </c>
      <c r="B11" s="178">
        <v>60000</v>
      </c>
    </row>
    <row r="12" spans="1:2">
      <c r="A12" t="s">
        <v>188</v>
      </c>
      <c r="B12" s="178">
        <v>3050</v>
      </c>
    </row>
    <row r="13" spans="1:2">
      <c r="A13" t="s">
        <v>201</v>
      </c>
      <c r="B13" s="178">
        <v>33000</v>
      </c>
    </row>
    <row r="14" spans="1:2">
      <c r="A14" t="s">
        <v>189</v>
      </c>
      <c r="B14" s="178">
        <v>30000</v>
      </c>
    </row>
    <row r="15" spans="1:2">
      <c r="A15" t="s">
        <v>190</v>
      </c>
      <c r="B15" s="178">
        <v>220000</v>
      </c>
    </row>
    <row r="16" spans="1:2">
      <c r="A16" t="s">
        <v>191</v>
      </c>
      <c r="B16" s="178">
        <v>80000</v>
      </c>
    </row>
    <row r="17" spans="1:2">
      <c r="A17" t="s">
        <v>192</v>
      </c>
      <c r="B17" s="178">
        <v>320000</v>
      </c>
    </row>
    <row r="18" spans="1:2">
      <c r="A18" t="s">
        <v>193</v>
      </c>
      <c r="B18" s="178">
        <v>257000</v>
      </c>
    </row>
    <row r="19" spans="1:2">
      <c r="A19" t="s">
        <v>194</v>
      </c>
      <c r="B19" s="178">
        <v>80000</v>
      </c>
    </row>
    <row r="20" spans="1:2">
      <c r="A20" t="s">
        <v>202</v>
      </c>
      <c r="B20" s="178">
        <v>75030</v>
      </c>
    </row>
    <row r="21" spans="1:2" ht="45">
      <c r="A21" s="177" t="s">
        <v>203</v>
      </c>
      <c r="B21" s="178">
        <v>128000</v>
      </c>
    </row>
    <row r="22" spans="1:2">
      <c r="A22" t="s">
        <v>195</v>
      </c>
      <c r="B22" s="178">
        <v>160000</v>
      </c>
    </row>
    <row r="23" spans="1:2">
      <c r="A23" t="s">
        <v>204</v>
      </c>
      <c r="B23" s="178">
        <v>110000</v>
      </c>
    </row>
    <row r="24" spans="1:2">
      <c r="A24" t="s">
        <v>196</v>
      </c>
      <c r="B24" s="178">
        <v>50000</v>
      </c>
    </row>
    <row r="25" spans="1:2">
      <c r="A25" t="s">
        <v>197</v>
      </c>
      <c r="B25" s="178">
        <v>90000</v>
      </c>
    </row>
    <row r="26" spans="1:2">
      <c r="A26" t="s">
        <v>198</v>
      </c>
      <c r="B26" s="178">
        <v>10000</v>
      </c>
    </row>
    <row r="27" spans="1:2" ht="15.75" thickBot="1">
      <c r="B27" s="179">
        <f>SUM(B3:B26)</f>
        <v>1853402.82</v>
      </c>
    </row>
    <row r="28" spans="1:2" ht="15.75" thickTop="1"/>
  </sheetData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2:B17"/>
  <sheetViews>
    <sheetView workbookViewId="0">
      <selection activeCell="A16" sqref="A2:B16"/>
    </sheetView>
  </sheetViews>
  <sheetFormatPr defaultRowHeight="15"/>
  <cols>
    <col min="1" max="1" width="52.5703125" customWidth="1"/>
    <col min="2" max="2" width="13.28515625" style="178" bestFit="1" customWidth="1"/>
  </cols>
  <sheetData>
    <row r="2" spans="1:2" ht="45">
      <c r="A2" s="180" t="s">
        <v>150</v>
      </c>
      <c r="B2" s="181" t="s">
        <v>199</v>
      </c>
    </row>
    <row r="3" spans="1:2">
      <c r="A3" t="s">
        <v>205</v>
      </c>
      <c r="B3" s="178">
        <v>72558.689999999988</v>
      </c>
    </row>
    <row r="4" spans="1:2">
      <c r="A4" t="s">
        <v>206</v>
      </c>
      <c r="B4" s="178">
        <v>46733.333333333336</v>
      </c>
    </row>
    <row r="5" spans="1:2">
      <c r="A5" t="s">
        <v>207</v>
      </c>
      <c r="B5" s="178">
        <v>17750</v>
      </c>
    </row>
    <row r="6" spans="1:2">
      <c r="A6" t="s">
        <v>208</v>
      </c>
      <c r="B6" s="178">
        <v>3180</v>
      </c>
    </row>
    <row r="7" spans="1:2">
      <c r="A7" t="s">
        <v>209</v>
      </c>
      <c r="B7" s="178">
        <v>636</v>
      </c>
    </row>
    <row r="8" spans="1:2">
      <c r="A8" t="s">
        <v>210</v>
      </c>
      <c r="B8" s="178">
        <v>321159.56</v>
      </c>
    </row>
    <row r="9" spans="1:2">
      <c r="A9" t="s">
        <v>211</v>
      </c>
      <c r="B9" s="178">
        <v>92842.8</v>
      </c>
    </row>
    <row r="10" spans="1:2">
      <c r="A10" t="s">
        <v>212</v>
      </c>
      <c r="B10" s="178">
        <v>3379.7333333333322</v>
      </c>
    </row>
    <row r="11" spans="1:2">
      <c r="A11" t="s">
        <v>213</v>
      </c>
      <c r="B11" s="178">
        <v>40000</v>
      </c>
    </row>
    <row r="12" spans="1:2">
      <c r="A12" t="s">
        <v>214</v>
      </c>
      <c r="B12" s="178">
        <v>80000</v>
      </c>
    </row>
    <row r="13" spans="1:2">
      <c r="A13" t="s">
        <v>215</v>
      </c>
      <c r="B13" s="178">
        <v>59220</v>
      </c>
    </row>
    <row r="14" spans="1:2">
      <c r="A14" t="s">
        <v>216</v>
      </c>
      <c r="B14" s="178">
        <v>115706.94999999998</v>
      </c>
    </row>
    <row r="15" spans="1:2">
      <c r="A15" t="s">
        <v>217</v>
      </c>
      <c r="B15" s="178">
        <v>530000</v>
      </c>
    </row>
    <row r="16" spans="1:2" ht="15.75" thickBot="1">
      <c r="B16" s="179">
        <f>SUM(B3:B15)</f>
        <v>1383167.0666666664</v>
      </c>
    </row>
    <row r="17" ht="15.75" thickTop="1"/>
  </sheetData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rgb="FFFFFF00"/>
  </sheetPr>
  <dimension ref="A1:I27"/>
  <sheetViews>
    <sheetView showGridLines="0" view="pageBreakPreview" zoomScale="115" zoomScaleNormal="100" zoomScaleSheetLayoutView="115" workbookViewId="0">
      <selection activeCell="A3" sqref="A3:D3"/>
    </sheetView>
  </sheetViews>
  <sheetFormatPr defaultRowHeight="15"/>
  <cols>
    <col min="1" max="1" width="44.7109375" customWidth="1"/>
    <col min="2" max="2" width="16.28515625" style="18" customWidth="1"/>
    <col min="3" max="3" width="3.42578125" style="15" customWidth="1"/>
    <col min="4" max="4" width="15.7109375" style="18" customWidth="1"/>
    <col min="5" max="5" width="13.28515625" bestFit="1" customWidth="1"/>
    <col min="6" max="6" width="13.28515625" customWidth="1"/>
    <col min="7" max="7" width="13.28515625" bestFit="1" customWidth="1"/>
    <col min="8" max="8" width="27.7109375" customWidth="1"/>
    <col min="9" max="9" width="11.7109375" style="19" bestFit="1" customWidth="1"/>
  </cols>
  <sheetData>
    <row r="1" spans="1:9" ht="15.75">
      <c r="A1" s="213" t="s">
        <v>0</v>
      </c>
      <c r="B1" s="213"/>
      <c r="C1" s="213"/>
      <c r="D1" s="213"/>
      <c r="E1" s="1"/>
      <c r="F1" s="1"/>
    </row>
    <row r="2" spans="1:9" ht="15.75">
      <c r="A2" s="213" t="s">
        <v>74</v>
      </c>
      <c r="B2" s="213"/>
      <c r="C2" s="213"/>
      <c r="D2" s="213"/>
      <c r="E2" s="2"/>
      <c r="F2" s="2"/>
    </row>
    <row r="3" spans="1:9" ht="15.75">
      <c r="A3" s="214" t="s">
        <v>75</v>
      </c>
      <c r="B3" s="214"/>
      <c r="C3" s="214"/>
      <c r="D3" s="214"/>
      <c r="E3" s="2"/>
      <c r="F3" s="2"/>
    </row>
    <row r="4" spans="1:9" ht="15.75">
      <c r="A4" s="3"/>
      <c r="B4" s="20"/>
      <c r="C4" s="9"/>
      <c r="D4" s="20"/>
      <c r="E4" s="3"/>
      <c r="F4" s="3"/>
    </row>
    <row r="5" spans="1:9" ht="15.75">
      <c r="A5" s="4"/>
      <c r="B5" s="21" t="s">
        <v>76</v>
      </c>
      <c r="C5" s="16"/>
      <c r="D5" s="21" t="s">
        <v>77</v>
      </c>
      <c r="E5" s="1"/>
      <c r="F5" s="1"/>
    </row>
    <row r="6" spans="1:9">
      <c r="A6" s="5"/>
      <c r="B6" s="22" t="s">
        <v>1</v>
      </c>
      <c r="C6" s="10"/>
      <c r="D6" s="24" t="s">
        <v>1</v>
      </c>
      <c r="E6" s="6"/>
      <c r="F6" s="6"/>
    </row>
    <row r="7" spans="1:9" s="42" customFormat="1" ht="12.75">
      <c r="A7" s="5" t="s">
        <v>78</v>
      </c>
      <c r="B7" s="43"/>
      <c r="C7" s="52"/>
      <c r="D7" s="43"/>
      <c r="I7" s="53"/>
    </row>
    <row r="8" spans="1:9" s="42" customFormat="1" ht="12.75" customHeight="1">
      <c r="A8" s="54" t="s">
        <v>130</v>
      </c>
      <c r="B8" s="55">
        <v>5393</v>
      </c>
      <c r="C8" s="56"/>
      <c r="D8" s="31">
        <v>9786.6</v>
      </c>
      <c r="F8" s="40"/>
      <c r="I8" s="57"/>
    </row>
    <row r="9" spans="1:9" s="42" customFormat="1" ht="12.75" customHeight="1">
      <c r="A9" s="54" t="s">
        <v>81</v>
      </c>
      <c r="B9" s="55">
        <v>2243004.09</v>
      </c>
      <c r="C9" s="56"/>
      <c r="D9" s="31">
        <v>1597505.2899999998</v>
      </c>
      <c r="F9" s="40"/>
      <c r="I9" s="57"/>
    </row>
    <row r="10" spans="1:9" s="42" customFormat="1" ht="12.75" customHeight="1">
      <c r="A10" s="54" t="s">
        <v>82</v>
      </c>
      <c r="B10" s="55">
        <v>2807965.9200000004</v>
      </c>
      <c r="C10" s="56"/>
      <c r="D10" s="31">
        <v>2768147.64</v>
      </c>
      <c r="F10" s="40"/>
      <c r="I10" s="57"/>
    </row>
    <row r="11" spans="1:9" s="42" customFormat="1" ht="12.75" customHeight="1">
      <c r="A11" s="54" t="s">
        <v>131</v>
      </c>
      <c r="B11" s="55">
        <f>46221.34+1.21</f>
        <v>46222.549999999996</v>
      </c>
      <c r="C11" s="56"/>
      <c r="D11" s="31">
        <f>34664.81+4.77</f>
        <v>34669.579999999994</v>
      </c>
      <c r="F11" s="40"/>
      <c r="I11" s="57"/>
    </row>
    <row r="12" spans="1:9" s="42" customFormat="1" ht="12.75" customHeight="1">
      <c r="A12" s="54" t="s">
        <v>83</v>
      </c>
      <c r="B12" s="59">
        <v>7000</v>
      </c>
      <c r="C12" s="56"/>
      <c r="D12" s="60">
        <v>0</v>
      </c>
      <c r="F12" s="40"/>
      <c r="I12" s="57"/>
    </row>
    <row r="13" spans="1:9" s="42" customFormat="1" ht="12.75" customHeight="1">
      <c r="A13" s="58"/>
      <c r="B13" s="46">
        <f>SUM(B8:B12)</f>
        <v>5109585.5599999996</v>
      </c>
      <c r="C13" s="52"/>
      <c r="D13" s="46">
        <f>SUM(D8:D12)</f>
        <v>4410109.1100000003</v>
      </c>
      <c r="I13" s="57"/>
    </row>
    <row r="14" spans="1:9" s="42" customFormat="1" ht="12.75" customHeight="1">
      <c r="A14" s="5" t="s">
        <v>132</v>
      </c>
      <c r="B14" s="46"/>
      <c r="C14" s="52"/>
      <c r="D14" s="46"/>
      <c r="I14" s="57"/>
    </row>
    <row r="15" spans="1:9" s="42" customFormat="1" ht="12.75" customHeight="1">
      <c r="A15" s="54" t="s">
        <v>80</v>
      </c>
      <c r="B15" s="55">
        <v>4142.7299999999996</v>
      </c>
      <c r="C15" s="56"/>
      <c r="D15" s="31">
        <v>5323.9500000000007</v>
      </c>
      <c r="I15" s="57"/>
    </row>
    <row r="16" spans="1:9" s="42" customFormat="1" ht="12.75" customHeight="1">
      <c r="A16" s="54" t="s">
        <v>46</v>
      </c>
      <c r="B16" s="86">
        <v>572319.60000000009</v>
      </c>
      <c r="C16" s="87"/>
      <c r="D16" s="86">
        <v>587605.52</v>
      </c>
      <c r="I16" s="57"/>
    </row>
    <row r="17" spans="1:9" s="42" customFormat="1" ht="12.75" customHeight="1">
      <c r="A17" s="54" t="s">
        <v>47</v>
      </c>
      <c r="B17" s="88">
        <v>4533123.2299999995</v>
      </c>
      <c r="C17" s="52"/>
      <c r="D17" s="88">
        <v>3817179.64</v>
      </c>
      <c r="I17" s="57"/>
    </row>
    <row r="18" spans="1:9" s="42" customFormat="1" ht="12.75" customHeight="1">
      <c r="A18" s="58"/>
      <c r="B18" s="46">
        <f>SUM(B15:B17)</f>
        <v>5109585.5599999996</v>
      </c>
      <c r="C18" s="52"/>
      <c r="D18" s="46">
        <f>SUM(D15:D17)</f>
        <v>4410109.1100000003</v>
      </c>
      <c r="I18" s="57"/>
    </row>
    <row r="19" spans="1:9" s="42" customFormat="1" ht="12.75" customHeight="1">
      <c r="A19" s="58"/>
      <c r="B19" s="46"/>
      <c r="C19" s="52"/>
      <c r="D19" s="46"/>
      <c r="I19" s="57"/>
    </row>
    <row r="20" spans="1:9" s="42" customFormat="1" ht="12.75" customHeight="1">
      <c r="A20" s="5" t="s">
        <v>68</v>
      </c>
      <c r="B20" s="31">
        <f>B13-B18</f>
        <v>0</v>
      </c>
      <c r="C20" s="69"/>
      <c r="D20" s="31">
        <f>D13-D18</f>
        <v>0</v>
      </c>
      <c r="E20" s="66"/>
      <c r="F20" s="66"/>
      <c r="I20" s="53"/>
    </row>
    <row r="21" spans="1:9" s="42" customFormat="1" ht="12.75" customHeight="1">
      <c r="A21" s="77" t="s">
        <v>69</v>
      </c>
      <c r="B21" s="60">
        <v>0</v>
      </c>
      <c r="C21" s="69"/>
      <c r="D21" s="60">
        <v>0</v>
      </c>
      <c r="E21" s="66"/>
      <c r="F21" s="66"/>
      <c r="I21" s="53"/>
    </row>
    <row r="22" spans="1:9" s="42" customFormat="1" ht="12.75" customHeight="1">
      <c r="A22" s="5" t="s">
        <v>70</v>
      </c>
      <c r="B22" s="79">
        <f>B20-B21</f>
        <v>0</v>
      </c>
      <c r="C22" s="78"/>
      <c r="D22" s="79">
        <f>D20-D21</f>
        <v>0</v>
      </c>
      <c r="E22" s="66"/>
      <c r="I22" s="53"/>
    </row>
    <row r="23" spans="1:9" s="42" customFormat="1" ht="12.75" customHeight="1">
      <c r="A23" s="5" t="s">
        <v>71</v>
      </c>
      <c r="B23" s="31">
        <v>-100003</v>
      </c>
      <c r="C23" s="69"/>
      <c r="D23" s="31">
        <v>-100003</v>
      </c>
      <c r="E23" s="66"/>
      <c r="F23" s="66"/>
      <c r="I23" s="53"/>
    </row>
    <row r="24" spans="1:9" s="42" customFormat="1" ht="12.75" customHeight="1">
      <c r="A24" s="5" t="s">
        <v>72</v>
      </c>
      <c r="B24" s="31">
        <v>0</v>
      </c>
      <c r="C24" s="69"/>
      <c r="D24" s="31">
        <v>0</v>
      </c>
      <c r="E24" s="66"/>
      <c r="F24" s="66"/>
      <c r="I24" s="53"/>
    </row>
    <row r="25" spans="1:9" s="42" customFormat="1" ht="12.75" customHeight="1" thickBot="1">
      <c r="A25" s="5" t="s">
        <v>73</v>
      </c>
      <c r="B25" s="80">
        <f>SUM(B22:B24)</f>
        <v>-100003</v>
      </c>
      <c r="C25" s="69"/>
      <c r="D25" s="80">
        <f>SUM(D22:D24)</f>
        <v>-100003</v>
      </c>
      <c r="E25" s="66"/>
      <c r="F25" s="66"/>
      <c r="I25" s="53"/>
    </row>
    <row r="26" spans="1:9" ht="16.5" thickTop="1">
      <c r="A26" s="13" t="s">
        <v>43</v>
      </c>
      <c r="B26" s="23"/>
      <c r="C26" s="11"/>
      <c r="D26" s="23"/>
      <c r="E26" s="12"/>
    </row>
    <row r="27" spans="1:9">
      <c r="A27" s="14"/>
    </row>
  </sheetData>
  <mergeCells count="3">
    <mergeCell ref="A1:D1"/>
    <mergeCell ref="A2:D2"/>
    <mergeCell ref="A3:D3"/>
  </mergeCells>
  <printOptions horizontalCentered="1"/>
  <pageMargins left="0.70866141732283472" right="0.70866141732283472" top="0.74803149606299213" bottom="0.74803149606299213" header="0.31496062992125984" footer="0.31496062992125984"/>
  <pageSetup paperSize="9" orientation="portrait" r:id="rId1"/>
  <headerFooter>
    <oddFooter>&amp;L&amp;10PGT Statement of Comprehensive Income - Apr 2019&amp;R&amp;10&amp;P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tabColor theme="8" tint="0.39997558519241921"/>
  </sheetPr>
  <dimension ref="A1:K60"/>
  <sheetViews>
    <sheetView showGridLines="0" view="pageBreakPreview" zoomScaleNormal="100" zoomScaleSheetLayoutView="100" workbookViewId="0">
      <selection activeCell="A3" sqref="A3:D3"/>
    </sheetView>
  </sheetViews>
  <sheetFormatPr defaultColWidth="9" defaultRowHeight="15"/>
  <cols>
    <col min="1" max="1" width="55.28515625" customWidth="1"/>
    <col min="2" max="2" width="17.5703125" hidden="1" customWidth="1"/>
    <col min="3" max="3" width="1.28515625" hidden="1" customWidth="1"/>
    <col min="4" max="4" width="17.5703125" style="143" customWidth="1"/>
    <col min="5" max="5" width="1.7109375" style="143" customWidth="1"/>
    <col min="6" max="6" width="17.5703125" style="143" customWidth="1"/>
    <col min="7" max="7" width="1.7109375" customWidth="1"/>
    <col min="8" max="8" width="17.42578125" customWidth="1"/>
    <col min="9" max="9" width="1.5703125" customWidth="1"/>
    <col min="10" max="10" width="17.5703125" style="135" customWidth="1"/>
    <col min="11" max="11" width="17.5703125" customWidth="1"/>
  </cols>
  <sheetData>
    <row r="1" spans="1:11" ht="15.75">
      <c r="A1" s="89" t="s">
        <v>0</v>
      </c>
      <c r="B1" s="89"/>
      <c r="C1" s="89"/>
      <c r="D1" s="90"/>
      <c r="E1" s="90"/>
      <c r="F1" s="90"/>
      <c r="G1" s="89"/>
      <c r="H1" s="89"/>
      <c r="I1" s="89"/>
      <c r="J1" s="91"/>
      <c r="K1" s="89"/>
    </row>
    <row r="2" spans="1:11" ht="15.75">
      <c r="A2" s="92" t="s">
        <v>133</v>
      </c>
      <c r="B2" s="92"/>
      <c r="C2" s="92"/>
      <c r="D2" s="92"/>
      <c r="E2" s="92"/>
      <c r="F2" s="92"/>
      <c r="G2" s="92"/>
      <c r="H2" s="92"/>
      <c r="I2" s="92"/>
      <c r="J2" s="93"/>
      <c r="K2" s="92"/>
    </row>
    <row r="3" spans="1:11" ht="15.75">
      <c r="A3" s="89" t="s">
        <v>134</v>
      </c>
      <c r="B3" s="89"/>
      <c r="C3" s="89"/>
      <c r="D3" s="90"/>
      <c r="E3" s="90"/>
      <c r="F3" s="90"/>
      <c r="G3" s="89"/>
      <c r="H3" s="89"/>
      <c r="I3" s="89"/>
      <c r="J3" s="91"/>
      <c r="K3" s="89"/>
    </row>
    <row r="4" spans="1:11">
      <c r="A4" s="94"/>
      <c r="B4" s="95" t="s">
        <v>135</v>
      </c>
      <c r="C4" s="96"/>
      <c r="D4" s="95" t="s">
        <v>136</v>
      </c>
      <c r="E4" s="96"/>
      <c r="F4" s="95" t="s">
        <v>137</v>
      </c>
      <c r="G4" s="96"/>
      <c r="H4" s="95" t="s">
        <v>138</v>
      </c>
      <c r="I4" s="96"/>
      <c r="J4" s="95" t="s">
        <v>139</v>
      </c>
      <c r="K4" s="96"/>
    </row>
    <row r="5" spans="1:11">
      <c r="A5" s="94"/>
      <c r="B5" s="97" t="s">
        <v>140</v>
      </c>
      <c r="C5" s="96"/>
      <c r="D5" s="97" t="s">
        <v>141</v>
      </c>
      <c r="E5" s="96"/>
      <c r="F5" s="97" t="s">
        <v>142</v>
      </c>
      <c r="G5" s="96"/>
      <c r="H5" s="97" t="s">
        <v>143</v>
      </c>
      <c r="I5" s="96"/>
      <c r="J5" s="97" t="s">
        <v>142</v>
      </c>
      <c r="K5" s="96"/>
    </row>
    <row r="6" spans="1:11">
      <c r="A6" s="94"/>
      <c r="B6" s="97" t="s">
        <v>144</v>
      </c>
      <c r="C6" s="96"/>
      <c r="D6" s="97"/>
      <c r="E6" s="96"/>
      <c r="F6" s="97" t="s">
        <v>145</v>
      </c>
      <c r="G6" s="96"/>
      <c r="H6" s="97" t="s">
        <v>137</v>
      </c>
      <c r="I6" s="96"/>
      <c r="J6" s="97" t="s">
        <v>146</v>
      </c>
      <c r="K6" s="96"/>
    </row>
    <row r="7" spans="1:11">
      <c r="A7" s="94"/>
      <c r="B7" s="98" t="s">
        <v>1</v>
      </c>
      <c r="C7" s="99"/>
      <c r="D7" s="98" t="s">
        <v>1</v>
      </c>
      <c r="E7" s="99"/>
      <c r="F7" s="98" t="s">
        <v>1</v>
      </c>
      <c r="G7" s="99"/>
      <c r="H7" s="98" t="s">
        <v>1</v>
      </c>
      <c r="I7" s="99"/>
      <c r="J7" s="98" t="s">
        <v>1</v>
      </c>
      <c r="K7" s="99"/>
    </row>
    <row r="8" spans="1:11">
      <c r="A8" s="94"/>
      <c r="B8" s="100"/>
      <c r="C8" s="101"/>
      <c r="D8" s="102"/>
      <c r="E8" s="103"/>
      <c r="F8" s="102"/>
      <c r="G8" s="101"/>
      <c r="H8" s="100"/>
      <c r="I8" s="101"/>
      <c r="J8" s="104"/>
      <c r="K8" s="101"/>
    </row>
    <row r="9" spans="1:11">
      <c r="A9" s="105" t="s">
        <v>147</v>
      </c>
      <c r="B9" s="106">
        <f>'[2]Budget 2019'!C92</f>
        <v>2310713.94</v>
      </c>
      <c r="C9" s="104"/>
      <c r="D9" s="107">
        <f>'[2]Budget 2019'!E92</f>
        <v>2175713.94</v>
      </c>
      <c r="E9" s="108"/>
      <c r="F9" s="107">
        <f>'[2]Budget 2019'!G92</f>
        <v>572319.60000000009</v>
      </c>
      <c r="G9" s="104"/>
      <c r="H9" s="106">
        <f>'[2]Budget 2019'!I92</f>
        <v>1603394.34</v>
      </c>
      <c r="I9" s="104"/>
      <c r="J9" s="104">
        <f>'[2]Budget 2019'!P92</f>
        <v>1752536.58</v>
      </c>
      <c r="K9" s="104"/>
    </row>
    <row r="10" spans="1:11" ht="14.25" customHeight="1">
      <c r="A10" s="105" t="s">
        <v>148</v>
      </c>
      <c r="B10" s="106">
        <f>'[2]Budget 2019'!C112</f>
        <v>106000</v>
      </c>
      <c r="C10" s="104"/>
      <c r="D10" s="107">
        <f>'[2]Budget 2019'!E112</f>
        <v>241000</v>
      </c>
      <c r="E10" s="108"/>
      <c r="F10" s="107">
        <f>'[2]Budget 2019'!G112</f>
        <v>145803.20000000001</v>
      </c>
      <c r="G10" s="104"/>
      <c r="H10" s="106">
        <f>'[2]Budget 2019'!I112</f>
        <v>95196.799999999988</v>
      </c>
      <c r="I10" s="104"/>
      <c r="J10" s="104">
        <f>'[2]Budget 2019'!P112</f>
        <v>8063</v>
      </c>
      <c r="K10" s="104"/>
    </row>
    <row r="11" spans="1:11" ht="14.25" customHeight="1">
      <c r="A11" s="105" t="s">
        <v>149</v>
      </c>
      <c r="B11" s="106">
        <f>'[2]Budget 2019'!C219</f>
        <v>5600000</v>
      </c>
      <c r="C11" s="104"/>
      <c r="D11" s="107">
        <f>'[2]Budget 2019'!E219</f>
        <v>3510000</v>
      </c>
      <c r="E11" s="108"/>
      <c r="F11" s="107">
        <f>'[2]Budget 2019'!G219</f>
        <v>882476.72</v>
      </c>
      <c r="G11" s="104"/>
      <c r="H11" s="106">
        <f>'[2]Budget 2019'!I219</f>
        <v>2627523.2800000003</v>
      </c>
      <c r="I11" s="104"/>
      <c r="J11" s="104">
        <f>'[2]Budget 2019'!P219</f>
        <v>2358088.7800000003</v>
      </c>
      <c r="K11" s="104"/>
    </row>
    <row r="12" spans="1:11" ht="14.25" customHeight="1">
      <c r="A12" s="105" t="s">
        <v>150</v>
      </c>
      <c r="B12" s="106">
        <f>'[2]Budget 2019'!C266</f>
        <v>5625636</v>
      </c>
      <c r="C12" s="104"/>
      <c r="D12" s="107">
        <f>'[2]Budget 2019'!E266</f>
        <v>2665636</v>
      </c>
      <c r="E12" s="108"/>
      <c r="F12" s="107">
        <f>'[2]Budget 2019'!G266</f>
        <v>537682.07000000007</v>
      </c>
      <c r="G12" s="104"/>
      <c r="H12" s="106">
        <f>'[2]Budget 2019'!I266</f>
        <v>2127953.9299999997</v>
      </c>
      <c r="I12" s="104"/>
      <c r="J12" s="104">
        <f>'[2]Budget 2019'!P266</f>
        <v>2268983.89</v>
      </c>
      <c r="K12" s="104"/>
    </row>
    <row r="13" spans="1:11" ht="14.25" customHeight="1">
      <c r="A13" s="105" t="s">
        <v>151</v>
      </c>
      <c r="B13" s="106">
        <f>'[2]Budget 2019'!C277</f>
        <v>265000</v>
      </c>
      <c r="C13" s="104"/>
      <c r="D13" s="107">
        <f>'[2]Budget 2019'!E277</f>
        <v>185000</v>
      </c>
      <c r="E13" s="108"/>
      <c r="F13" s="107">
        <f>'[2]Budget 2019'!G275</f>
        <v>30117.16</v>
      </c>
      <c r="G13" s="104"/>
      <c r="H13" s="106">
        <f>'[2]Budget 2019'!I275</f>
        <v>154882.84</v>
      </c>
      <c r="I13" s="104"/>
      <c r="J13" s="104">
        <f>'[2]Budget 2019'!P277</f>
        <v>644075.44999999995</v>
      </c>
      <c r="K13" s="104"/>
    </row>
    <row r="14" spans="1:11" ht="14.25" customHeight="1">
      <c r="A14" s="105" t="s">
        <v>152</v>
      </c>
      <c r="B14" s="107">
        <f>'[2]Budget 2019'!C303</f>
        <v>1059000</v>
      </c>
      <c r="C14" s="108"/>
      <c r="D14" s="107">
        <f>'[2]Budget 2019'!E303</f>
        <v>1059000</v>
      </c>
      <c r="E14" s="108"/>
      <c r="F14" s="107">
        <f>'[2]Budget 2019'!G303</f>
        <v>219570.86000000002</v>
      </c>
      <c r="G14" s="108"/>
      <c r="H14" s="107">
        <f>'[2]Budget 2019'!I303</f>
        <v>839429.1399999999</v>
      </c>
      <c r="I14" s="108"/>
      <c r="J14" s="108">
        <f>'[2]Budget 2019'!P303</f>
        <v>638931.99</v>
      </c>
      <c r="K14" s="108"/>
    </row>
    <row r="15" spans="1:11" ht="9.75" customHeight="1">
      <c r="A15" s="105"/>
      <c r="B15" s="107"/>
      <c r="C15" s="108"/>
      <c r="D15" s="107"/>
      <c r="E15" s="108"/>
      <c r="F15" s="107"/>
      <c r="G15" s="108"/>
      <c r="H15" s="107"/>
      <c r="I15" s="108"/>
      <c r="J15" s="108"/>
      <c r="K15" s="108"/>
    </row>
    <row r="16" spans="1:11" s="115" customFormat="1" ht="12.75">
      <c r="A16" s="109" t="s">
        <v>153</v>
      </c>
      <c r="B16" s="110">
        <f>SUM(B9:B15)</f>
        <v>14966349.939999999</v>
      </c>
      <c r="C16" s="111"/>
      <c r="D16" s="112">
        <f>SUM(D9:D15)</f>
        <v>9836349.9399999995</v>
      </c>
      <c r="E16" s="113"/>
      <c r="F16" s="112">
        <f>SUM(F9:F15)</f>
        <v>2387969.61</v>
      </c>
      <c r="G16" s="111"/>
      <c r="H16" s="110">
        <f>SUM(H9:H15)</f>
        <v>7448380.3299999991</v>
      </c>
      <c r="I16" s="111"/>
      <c r="J16" s="114">
        <f>'[2]Budget 2019'!P314</f>
        <v>7670679.6900000004</v>
      </c>
      <c r="K16" s="111"/>
    </row>
    <row r="17" spans="1:11" s="119" customFormat="1" ht="12.75">
      <c r="A17" s="116"/>
      <c r="B17" s="117"/>
      <c r="C17" s="117"/>
      <c r="D17" s="118"/>
      <c r="E17" s="118"/>
      <c r="F17" s="118"/>
      <c r="G17" s="117"/>
      <c r="H17" s="117"/>
      <c r="I17" s="117"/>
      <c r="J17" s="117"/>
      <c r="K17" s="117"/>
    </row>
    <row r="18" spans="1:11" s="119" customFormat="1" ht="12.75">
      <c r="A18" s="116" t="s">
        <v>154</v>
      </c>
      <c r="B18" s="117">
        <v>350000</v>
      </c>
      <c r="C18" s="117"/>
      <c r="D18" s="118">
        <f>'[2]Budget 2019'!E305</f>
        <v>150000</v>
      </c>
      <c r="E18" s="118"/>
      <c r="F18" s="118">
        <f>'[2]Budget 2019'!G305+'[2]Budget 2019'!G306</f>
        <v>-4991.2</v>
      </c>
      <c r="G18" s="117"/>
      <c r="H18" s="117">
        <f>'[2]Budget 2019'!I307</f>
        <v>154991.20000000001</v>
      </c>
      <c r="I18" s="117"/>
      <c r="J18" s="117">
        <v>139724.51999999999</v>
      </c>
      <c r="K18" s="117"/>
    </row>
    <row r="19" spans="1:11" s="119" customFormat="1" ht="6" customHeight="1">
      <c r="A19" s="116"/>
      <c r="B19" s="117"/>
      <c r="C19" s="117"/>
      <c r="D19" s="118"/>
      <c r="E19" s="118"/>
      <c r="F19" s="118"/>
      <c r="G19" s="117"/>
      <c r="H19" s="117"/>
      <c r="I19" s="117"/>
      <c r="J19" s="117"/>
      <c r="K19" s="117"/>
    </row>
    <row r="20" spans="1:11" s="119" customFormat="1" ht="12.75">
      <c r="A20" s="116" t="s">
        <v>155</v>
      </c>
      <c r="B20" s="117">
        <v>330000</v>
      </c>
      <c r="C20" s="117"/>
      <c r="D20" s="118">
        <f>'[2]Budget 2019'!E309</f>
        <v>150000</v>
      </c>
      <c r="E20" s="118"/>
      <c r="F20" s="118">
        <f>'[2]Budget 2019'!G309+'[2]Budget 2019'!G310</f>
        <v>-10629.2</v>
      </c>
      <c r="G20" s="117"/>
      <c r="H20" s="117">
        <f>'[2]Budget 2019'!I311</f>
        <v>160629.20000000001</v>
      </c>
      <c r="I20" s="117"/>
      <c r="J20" s="117">
        <v>99806.43</v>
      </c>
      <c r="K20" s="117"/>
    </row>
    <row r="21" spans="1:11" s="119" customFormat="1" ht="12.75">
      <c r="A21" s="116"/>
      <c r="B21" s="117"/>
      <c r="C21" s="117"/>
      <c r="D21" s="118"/>
      <c r="E21" s="118"/>
      <c r="F21" s="118"/>
      <c r="G21" s="117"/>
      <c r="H21" s="117"/>
      <c r="I21" s="117"/>
      <c r="J21" s="117"/>
      <c r="K21" s="117"/>
    </row>
    <row r="22" spans="1:11" s="119" customFormat="1" ht="13.5" thickBot="1">
      <c r="A22" s="109" t="s">
        <v>156</v>
      </c>
      <c r="B22" s="120">
        <f>B16+B18+B20</f>
        <v>15646349.939999999</v>
      </c>
      <c r="C22" s="111"/>
      <c r="D22" s="121">
        <f>D16+D18+D20</f>
        <v>10136349.939999999</v>
      </c>
      <c r="E22" s="113"/>
      <c r="F22" s="121">
        <f>F16+F18+F20</f>
        <v>2372349.2099999995</v>
      </c>
      <c r="G22" s="117"/>
      <c r="H22" s="120">
        <f>H16+H18+H20</f>
        <v>7764000.7299999995</v>
      </c>
      <c r="I22" s="111"/>
      <c r="J22" s="120">
        <f>J16+J18+J20</f>
        <v>7910210.6399999997</v>
      </c>
      <c r="K22" s="117"/>
    </row>
    <row r="23" spans="1:11">
      <c r="B23" s="122"/>
      <c r="C23" s="122"/>
      <c r="D23" s="123"/>
      <c r="E23" s="123"/>
      <c r="F23" s="123"/>
      <c r="G23" s="122"/>
      <c r="H23" s="122"/>
      <c r="I23" s="122"/>
      <c r="J23" s="122"/>
      <c r="K23" s="122"/>
    </row>
    <row r="24" spans="1:11">
      <c r="A24" s="94"/>
      <c r="B24" s="95" t="s">
        <v>135</v>
      </c>
      <c r="C24" s="96"/>
      <c r="D24" s="95" t="s">
        <v>136</v>
      </c>
      <c r="E24" s="96"/>
      <c r="F24" s="95" t="s">
        <v>137</v>
      </c>
      <c r="G24" s="96"/>
      <c r="H24" s="95" t="s">
        <v>138</v>
      </c>
      <c r="I24" s="96"/>
      <c r="J24" s="95" t="s">
        <v>139</v>
      </c>
      <c r="K24" s="96"/>
    </row>
    <row r="25" spans="1:11">
      <c r="A25" s="94"/>
      <c r="B25" s="97" t="s">
        <v>140</v>
      </c>
      <c r="C25" s="96"/>
      <c r="D25" s="97" t="s">
        <v>141</v>
      </c>
      <c r="E25" s="96"/>
      <c r="F25" s="97" t="s">
        <v>142</v>
      </c>
      <c r="G25" s="96"/>
      <c r="H25" s="97" t="s">
        <v>143</v>
      </c>
      <c r="I25" s="96"/>
      <c r="J25" s="97" t="s">
        <v>142</v>
      </c>
      <c r="K25" s="96"/>
    </row>
    <row r="26" spans="1:11">
      <c r="A26" s="94"/>
      <c r="B26" s="97" t="s">
        <v>144</v>
      </c>
      <c r="C26" s="96"/>
      <c r="D26" s="97"/>
      <c r="E26" s="96"/>
      <c r="F26" s="97" t="s">
        <v>145</v>
      </c>
      <c r="G26" s="96"/>
      <c r="H26" s="97" t="s">
        <v>137</v>
      </c>
      <c r="I26" s="96"/>
      <c r="J26" s="97" t="s">
        <v>146</v>
      </c>
      <c r="K26" s="96"/>
    </row>
    <row r="27" spans="1:11">
      <c r="A27" s="94"/>
      <c r="B27" s="98" t="s">
        <v>1</v>
      </c>
      <c r="C27" s="99"/>
      <c r="D27" s="98" t="s">
        <v>1</v>
      </c>
      <c r="E27" s="99"/>
      <c r="F27" s="98" t="s">
        <v>1</v>
      </c>
      <c r="G27" s="99"/>
      <c r="H27" s="98" t="s">
        <v>1</v>
      </c>
      <c r="I27" s="99"/>
      <c r="J27" s="98" t="s">
        <v>1</v>
      </c>
      <c r="K27" s="99"/>
    </row>
    <row r="28" spans="1:11">
      <c r="A28" s="124" t="s">
        <v>157</v>
      </c>
      <c r="B28" s="122"/>
      <c r="C28" s="122"/>
      <c r="D28" s="123"/>
      <c r="E28" s="123"/>
      <c r="F28" s="123"/>
      <c r="G28" s="122"/>
      <c r="H28" s="122"/>
      <c r="I28" s="122"/>
      <c r="J28" s="122"/>
      <c r="K28" s="122"/>
    </row>
    <row r="29" spans="1:11" ht="11.25" customHeight="1">
      <c r="A29" s="125"/>
      <c r="B29" s="122"/>
      <c r="C29" s="122"/>
      <c r="D29" s="123"/>
      <c r="E29" s="123"/>
      <c r="F29" s="123"/>
      <c r="G29" s="122"/>
      <c r="H29" s="122"/>
      <c r="I29" s="122"/>
      <c r="J29" s="122"/>
      <c r="K29" s="122"/>
    </row>
    <row r="30" spans="1:11">
      <c r="A30" s="126" t="s">
        <v>158</v>
      </c>
      <c r="B30" s="117">
        <f>'[2]Budget 2019'!C337</f>
        <v>1350000</v>
      </c>
      <c r="C30" s="117"/>
      <c r="D30" s="118">
        <f>'[2]Budget 2019'!E337</f>
        <v>1350000</v>
      </c>
      <c r="E30" s="118"/>
      <c r="F30" s="118">
        <f>'[2]Budget 2019'!G337</f>
        <v>288574.21000000002</v>
      </c>
      <c r="G30" s="117"/>
      <c r="H30" s="117">
        <f>'[2]Budget 2019'!I337</f>
        <v>1061425.79</v>
      </c>
      <c r="I30" s="117"/>
      <c r="J30" s="117">
        <f>'[2]Budget 2019'!P337</f>
        <v>684159.31</v>
      </c>
      <c r="K30" s="117"/>
    </row>
    <row r="31" spans="1:11">
      <c r="A31" s="126" t="s">
        <v>159</v>
      </c>
      <c r="B31" s="117">
        <f>'[2]Budget 2019'!C339</f>
        <v>1500000</v>
      </c>
      <c r="C31" s="117"/>
      <c r="D31" s="118">
        <f>'[2]Budget 2019'!E339</f>
        <v>1500000</v>
      </c>
      <c r="E31" s="118"/>
      <c r="F31" s="118">
        <f>'[2]Budget 2019'!G339</f>
        <v>1117267.22</v>
      </c>
      <c r="G31" s="117"/>
      <c r="H31" s="117">
        <f>'[2]Budget 2019'!I339</f>
        <v>382732.78</v>
      </c>
      <c r="I31" s="117"/>
      <c r="J31" s="117">
        <f>'[2]Budget 2019'!P339</f>
        <v>1555858.25</v>
      </c>
      <c r="K31" s="117"/>
    </row>
    <row r="32" spans="1:11">
      <c r="A32" s="126" t="s">
        <v>160</v>
      </c>
      <c r="B32" s="117"/>
      <c r="C32" s="117"/>
      <c r="D32" s="118">
        <f>'[2]Budget 2019'!E340</f>
        <v>1000000</v>
      </c>
      <c r="E32" s="118"/>
      <c r="F32" s="118">
        <f>'[2]Budget 2019'!G340</f>
        <v>559740.97</v>
      </c>
      <c r="G32" s="117"/>
      <c r="H32" s="117">
        <f>'[2]Budget 2019'!I340</f>
        <v>440259.03</v>
      </c>
      <c r="I32" s="117"/>
      <c r="J32" s="117">
        <v>0</v>
      </c>
      <c r="K32" s="117"/>
    </row>
    <row r="33" spans="1:11">
      <c r="A33" s="126" t="s">
        <v>161</v>
      </c>
      <c r="B33" s="117">
        <v>800000</v>
      </c>
      <c r="C33" s="117"/>
      <c r="D33" s="118">
        <f>'[2]Budget 2019'!E341</f>
        <v>800000</v>
      </c>
      <c r="E33" s="118"/>
      <c r="F33" s="118">
        <f>'[2]Budget 2019'!G341</f>
        <v>0</v>
      </c>
      <c r="G33" s="117"/>
      <c r="H33" s="117">
        <f>'[2]Budget 2019'!I341</f>
        <v>800000</v>
      </c>
      <c r="I33" s="117"/>
      <c r="J33" s="117">
        <f>'[2]Budget 2019'!P341</f>
        <v>0</v>
      </c>
      <c r="K33" s="117"/>
    </row>
    <row r="34" spans="1:11">
      <c r="A34" s="126" t="s">
        <v>162</v>
      </c>
      <c r="B34" s="117">
        <f>'[2]Budget 2019'!C343</f>
        <v>1200000</v>
      </c>
      <c r="C34" s="117"/>
      <c r="D34" s="118">
        <f>'[2]Budget 2019'!E343</f>
        <v>1200000</v>
      </c>
      <c r="E34" s="118"/>
      <c r="F34" s="118">
        <f>'[2]Budget 2019'!G343</f>
        <v>856426.32</v>
      </c>
      <c r="G34" s="117"/>
      <c r="H34" s="117">
        <f>'[2]Budget 2019'!I343</f>
        <v>343573.68000000005</v>
      </c>
      <c r="I34" s="117"/>
      <c r="J34" s="117">
        <f>'[2]Budget 2019'!P343</f>
        <v>798975.75</v>
      </c>
      <c r="K34" s="117"/>
    </row>
    <row r="35" spans="1:11">
      <c r="A35" s="126" t="s">
        <v>163</v>
      </c>
      <c r="B35" s="117">
        <v>0</v>
      </c>
      <c r="C35" s="117"/>
      <c r="D35" s="118">
        <v>0</v>
      </c>
      <c r="E35" s="118"/>
      <c r="F35" s="118">
        <f>'[2]Budget 2019'!G344</f>
        <v>0</v>
      </c>
      <c r="G35" s="117"/>
      <c r="H35" s="117">
        <f>'[2]Budget 2019'!I344</f>
        <v>1200000</v>
      </c>
      <c r="I35" s="117"/>
      <c r="J35" s="117">
        <f>'[2]Budget 2019'!P344</f>
        <v>0</v>
      </c>
      <c r="K35" s="117"/>
    </row>
    <row r="36" spans="1:11">
      <c r="A36" s="126" t="s">
        <v>167</v>
      </c>
      <c r="B36" s="117"/>
      <c r="C36" s="117"/>
      <c r="D36" s="118">
        <f>'[2]Budget 2019'!E348</f>
        <v>0</v>
      </c>
      <c r="E36" s="118"/>
      <c r="F36" s="118">
        <f>'[2]Budget 2019'!G348</f>
        <v>0</v>
      </c>
      <c r="G36" s="117"/>
      <c r="H36" s="117">
        <f>D36-F36</f>
        <v>0</v>
      </c>
      <c r="I36" s="117"/>
      <c r="J36" s="117">
        <v>0</v>
      </c>
      <c r="K36" s="117"/>
    </row>
    <row r="37" spans="1:11">
      <c r="A37" s="126" t="s">
        <v>164</v>
      </c>
      <c r="B37" s="117">
        <v>700000</v>
      </c>
      <c r="C37" s="117"/>
      <c r="D37" s="118">
        <f>'[2]Budget 2019'!E342</f>
        <v>0</v>
      </c>
      <c r="E37" s="118"/>
      <c r="F37" s="118">
        <f>'[2]Budget 2019'!G342</f>
        <v>0</v>
      </c>
      <c r="G37" s="117"/>
      <c r="H37" s="117">
        <f>'[2]Budget 2019'!I346</f>
        <v>0</v>
      </c>
      <c r="I37" s="117"/>
      <c r="J37" s="117">
        <v>0</v>
      </c>
      <c r="K37" s="117"/>
    </row>
    <row r="38" spans="1:11">
      <c r="A38" s="126" t="s">
        <v>165</v>
      </c>
      <c r="B38" s="117">
        <f>'[2]Budget 2019'!C345</f>
        <v>0</v>
      </c>
      <c r="C38" s="117"/>
      <c r="D38" s="118">
        <f>'[2]Budget 2019'!E345</f>
        <v>0</v>
      </c>
      <c r="E38" s="118"/>
      <c r="F38" s="118">
        <f>'[2]Budget 2019'!G345</f>
        <v>0</v>
      </c>
      <c r="G38" s="117"/>
      <c r="H38" s="117">
        <f>'[2]Budget 2019'!I345</f>
        <v>0</v>
      </c>
      <c r="I38" s="117"/>
      <c r="J38" s="117">
        <f>'[2]Budget 2019'!P345</f>
        <v>149743.5</v>
      </c>
      <c r="K38" s="117"/>
    </row>
    <row r="39" spans="1:11">
      <c r="A39" s="126" t="s">
        <v>166</v>
      </c>
      <c r="B39" s="117">
        <f>'[2]Budget 2019'!C349</f>
        <v>0</v>
      </c>
      <c r="C39" s="117"/>
      <c r="D39" s="118">
        <f>'[2]Budget 2019'!E347</f>
        <v>0</v>
      </c>
      <c r="E39" s="118"/>
      <c r="F39" s="118"/>
      <c r="G39" s="117"/>
      <c r="H39" s="117"/>
      <c r="I39" s="117"/>
      <c r="J39" s="117">
        <f>'[2]Budget 2019'!P349</f>
        <v>0</v>
      </c>
      <c r="K39" s="117"/>
    </row>
    <row r="40" spans="1:11" ht="15.75" thickBot="1">
      <c r="A40" s="105"/>
      <c r="B40" s="127">
        <f>SUM(B30:B39)</f>
        <v>5550000</v>
      </c>
      <c r="C40" s="128"/>
      <c r="D40" s="129">
        <f>'[2]Budget 2019'!E357</f>
        <v>0</v>
      </c>
      <c r="E40" s="130"/>
      <c r="F40" s="129">
        <f>'[2]Budget 2019'!G357</f>
        <v>0</v>
      </c>
      <c r="G40" s="117"/>
      <c r="H40" s="127">
        <f>'[2]Budget 2019'!I357</f>
        <v>0</v>
      </c>
      <c r="I40" s="128"/>
      <c r="J40" s="127">
        <f>SUM(J30:J39)</f>
        <v>3188736.81</v>
      </c>
      <c r="K40" s="117"/>
    </row>
    <row r="41" spans="1:11">
      <c r="A41" s="105"/>
      <c r="B41" s="117"/>
      <c r="C41" s="117"/>
      <c r="D41" s="118"/>
      <c r="E41" s="118"/>
      <c r="F41" s="118"/>
      <c r="G41" s="117"/>
      <c r="H41" s="117"/>
      <c r="I41" s="117"/>
      <c r="J41" s="117"/>
      <c r="K41" s="117"/>
    </row>
    <row r="42" spans="1:11">
      <c r="A42" s="131" t="s">
        <v>168</v>
      </c>
      <c r="B42" s="117"/>
      <c r="C42" s="117"/>
      <c r="D42" s="118"/>
      <c r="E42" s="118"/>
      <c r="F42" s="118"/>
      <c r="G42" s="117"/>
      <c r="H42" s="117"/>
      <c r="I42" s="117"/>
      <c r="J42" s="117"/>
      <c r="K42" s="117"/>
    </row>
    <row r="43" spans="1:11">
      <c r="A43" s="126" t="s">
        <v>169</v>
      </c>
      <c r="B43" s="117">
        <f>'[2]Budget 2019'!C351</f>
        <v>0</v>
      </c>
      <c r="C43" s="117"/>
      <c r="D43" s="118"/>
      <c r="E43" s="118"/>
      <c r="F43" s="118"/>
      <c r="G43" s="117"/>
      <c r="H43" s="117"/>
      <c r="I43" s="117"/>
      <c r="J43" s="117">
        <f>'[2]Budget 2019'!P351</f>
        <v>400353</v>
      </c>
      <c r="K43" s="117"/>
    </row>
    <row r="44" spans="1:11">
      <c r="A44" s="126" t="s">
        <v>170</v>
      </c>
      <c r="B44" s="117">
        <f>'[2]Budget 2019'!C350</f>
        <v>0</v>
      </c>
      <c r="C44" s="117"/>
      <c r="D44" s="118"/>
      <c r="E44" s="118"/>
      <c r="F44" s="118"/>
      <c r="G44" s="117"/>
      <c r="H44" s="117"/>
      <c r="I44" s="117"/>
      <c r="J44" s="117">
        <f>'[2]Budget 2019'!P350</f>
        <v>420725.59</v>
      </c>
      <c r="K44" s="117"/>
    </row>
    <row r="45" spans="1:11">
      <c r="A45" s="126" t="s">
        <v>171</v>
      </c>
      <c r="B45" s="117">
        <f>'[2]Budget 2019'!C352</f>
        <v>0</v>
      </c>
      <c r="C45" s="117"/>
      <c r="D45" s="118"/>
      <c r="E45" s="118"/>
      <c r="F45" s="118"/>
      <c r="G45" s="117"/>
      <c r="H45" s="117"/>
      <c r="I45" s="117"/>
      <c r="J45" s="117">
        <f>'[2]Budget 2019'!P352</f>
        <v>486555.09</v>
      </c>
      <c r="K45" s="117"/>
    </row>
    <row r="46" spans="1:11">
      <c r="A46" s="126" t="s">
        <v>172</v>
      </c>
      <c r="B46" s="117">
        <f>'[2]Budget 2019'!C353</f>
        <v>0</v>
      </c>
      <c r="C46" s="117"/>
      <c r="D46" s="118"/>
      <c r="E46" s="118"/>
      <c r="F46" s="118"/>
      <c r="G46" s="117"/>
      <c r="H46" s="117"/>
      <c r="I46" s="117"/>
      <c r="J46" s="117">
        <f>'[2]Budget 2019'!P353</f>
        <v>252682.89</v>
      </c>
      <c r="K46" s="117"/>
    </row>
    <row r="47" spans="1:11">
      <c r="A47" s="126" t="s">
        <v>173</v>
      </c>
      <c r="B47" s="117">
        <f>'[2]Budget 2019'!C355</f>
        <v>0</v>
      </c>
      <c r="C47" s="117"/>
      <c r="D47" s="118"/>
      <c r="E47" s="118"/>
      <c r="F47" s="118"/>
      <c r="G47" s="117"/>
      <c r="H47" s="117"/>
      <c r="I47" s="117"/>
      <c r="J47" s="117">
        <f>'[2]Budget 2019'!P355</f>
        <v>420193.42</v>
      </c>
      <c r="K47" s="117"/>
    </row>
    <row r="48" spans="1:11">
      <c r="A48" s="126" t="s">
        <v>174</v>
      </c>
      <c r="B48" s="117">
        <f>'[2]Budget 2019'!C354</f>
        <v>0</v>
      </c>
      <c r="C48" s="117"/>
      <c r="D48" s="130"/>
      <c r="E48" s="130"/>
      <c r="F48" s="130"/>
      <c r="G48" s="128"/>
      <c r="H48" s="128"/>
      <c r="I48" s="128"/>
      <c r="J48" s="117">
        <f>'[2]Budget 2019'!P354</f>
        <v>207449.66999999998</v>
      </c>
      <c r="K48" s="117"/>
    </row>
    <row r="49" spans="2:11">
      <c r="B49" s="132"/>
      <c r="C49" s="132"/>
      <c r="D49" s="133"/>
      <c r="E49" s="133"/>
      <c r="F49" s="133"/>
      <c r="G49" s="134"/>
      <c r="H49" s="134"/>
      <c r="I49" s="134"/>
      <c r="J49" s="132"/>
      <c r="K49" s="132"/>
    </row>
    <row r="50" spans="2:11" ht="15.75" thickBot="1">
      <c r="B50" s="120">
        <f>SUM(B43:B49)</f>
        <v>0</v>
      </c>
      <c r="C50" s="111"/>
      <c r="D50" s="113"/>
      <c r="E50" s="113"/>
      <c r="F50" s="113"/>
      <c r="G50" s="111"/>
      <c r="H50" s="111"/>
      <c r="I50" s="111"/>
      <c r="J50" s="120">
        <f>SUM(J43:J49)</f>
        <v>2187959.66</v>
      </c>
      <c r="K50" s="111"/>
    </row>
    <row r="51" spans="2:11">
      <c r="B51" s="135"/>
      <c r="C51" s="135"/>
      <c r="D51" s="136"/>
      <c r="E51" s="136"/>
      <c r="F51" s="136"/>
      <c r="G51" s="137"/>
      <c r="H51" s="137"/>
      <c r="I51" s="137"/>
      <c r="K51" s="135"/>
    </row>
    <row r="52" spans="2:11">
      <c r="D52" s="138"/>
      <c r="E52" s="138"/>
      <c r="F52" s="138"/>
      <c r="G52" s="139"/>
      <c r="H52" s="139"/>
      <c r="I52" s="139"/>
    </row>
    <row r="53" spans="2:11">
      <c r="B53" s="140"/>
      <c r="C53" s="140"/>
      <c r="D53" s="141"/>
      <c r="E53" s="141"/>
      <c r="F53" s="141"/>
      <c r="G53" s="142"/>
      <c r="H53" s="142"/>
      <c r="I53" s="142"/>
      <c r="J53" s="140"/>
      <c r="K53" s="140"/>
    </row>
    <row r="54" spans="2:11">
      <c r="F54" s="144"/>
      <c r="J54" s="145"/>
    </row>
    <row r="55" spans="2:11">
      <c r="B55" s="146"/>
      <c r="C55" s="146"/>
      <c r="D55" s="147"/>
      <c r="E55" s="147"/>
      <c r="F55" s="147"/>
      <c r="G55" s="146"/>
      <c r="H55" s="146"/>
      <c r="I55" s="146"/>
      <c r="J55" s="148"/>
      <c r="K55" s="146"/>
    </row>
    <row r="56" spans="2:11">
      <c r="J56" s="145"/>
    </row>
    <row r="57" spans="2:11">
      <c r="J57" s="145"/>
    </row>
    <row r="58" spans="2:11">
      <c r="J58" s="145"/>
    </row>
    <row r="59" spans="2:11">
      <c r="J59" s="12"/>
    </row>
    <row r="60" spans="2:11">
      <c r="J60" s="149"/>
    </row>
  </sheetData>
  <printOptions horizontalCentered="1" verticalCentered="1"/>
  <pageMargins left="0.70866141732283472" right="0.70866141732283472" top="0.55118110236220474" bottom="0.55118110236220474" header="0.31496062992125984" footer="0.31496062992125984"/>
  <pageSetup paperSize="9" scale="73" orientation="landscape" horizontalDpi="300" verticalDpi="300" r:id="rId1"/>
  <headerFooter>
    <oddFooter>&amp;LBudget Tracking as of Apr 2019</oddFooter>
  </headerFooter>
  <colBreaks count="1" manualBreakCount="1">
    <brk id="10" max="43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8</vt:i4>
      </vt:variant>
      <vt:variant>
        <vt:lpstr>Named Ranges</vt:lpstr>
      </vt:variant>
      <vt:variant>
        <vt:i4>7</vt:i4>
      </vt:variant>
    </vt:vector>
  </HeadingPairs>
  <TitlesOfParts>
    <vt:vector size="15" baseType="lpstr">
      <vt:lpstr>P&amp;L</vt:lpstr>
      <vt:lpstr>BS</vt:lpstr>
      <vt:lpstr>P&amp;L (3)</vt:lpstr>
      <vt:lpstr>Summary </vt:lpstr>
      <vt:lpstr>Marketing</vt:lpstr>
      <vt:lpstr>Comms</vt:lpstr>
      <vt:lpstr>P&amp;L (2)</vt:lpstr>
      <vt:lpstr>Summary</vt:lpstr>
      <vt:lpstr>BS!Print_Area</vt:lpstr>
      <vt:lpstr>'P&amp;L'!Print_Area</vt:lpstr>
      <vt:lpstr>'P&amp;L (2)'!Print_Area</vt:lpstr>
      <vt:lpstr>'P&amp;L (3)'!Print_Area</vt:lpstr>
      <vt:lpstr>Summary!Print_Area</vt:lpstr>
      <vt:lpstr>'Summary '!Print_Area</vt:lpstr>
      <vt:lpstr>'P&amp;L'!Print_Titles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tourism</dc:creator>
  <cp:lastModifiedBy>MICHELLE</cp:lastModifiedBy>
  <cp:lastPrinted>2020-07-28T08:49:16Z</cp:lastPrinted>
  <dcterms:created xsi:type="dcterms:W3CDTF">2012-03-28T06:53:18Z</dcterms:created>
  <dcterms:modified xsi:type="dcterms:W3CDTF">2020-07-28T10:01:44Z</dcterms:modified>
</cp:coreProperties>
</file>