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MICHELLE\Documents\Accounting\State Assembly\Soalan 2020\"/>
    </mc:Choice>
  </mc:AlternateContent>
  <xr:revisionPtr revIDLastSave="0" documentId="13_ncr:1_{05BE457D-5D12-419D-AC14-CF8A8EA39861}" xr6:coauthVersionLast="45" xr6:coauthVersionMax="45" xr10:uidLastSave="{00000000-0000-0000-0000-000000000000}"/>
  <bookViews>
    <workbookView xWindow="-120" yWindow="-120" windowWidth="20730" windowHeight="11160" xr2:uid="{92EFADAC-AFE6-4709-8C27-E68D07C712F3}"/>
  </bookViews>
  <sheets>
    <sheet name="Sheet1" sheetId="1" r:id="rId1"/>
    <sheet name="Sheet2" sheetId="2" r:id="rId2"/>
    <sheet name="Sheet3" sheetId="3" r:id="rId3"/>
  </sheets>
  <definedNames>
    <definedName name="_xlnm._FilterDatabase" localSheetId="2" hidden="1">Sheet3!$A$2:$D$17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0" i="3" l="1"/>
  <c r="C17" i="3"/>
  <c r="C12" i="3"/>
  <c r="C13" i="3"/>
  <c r="C6" i="3" l="1"/>
  <c r="U119" i="2"/>
  <c r="V115" i="2"/>
  <c r="U154" i="2"/>
  <c r="U153" i="2"/>
  <c r="U168" i="2"/>
  <c r="U169" i="2"/>
  <c r="U170" i="2"/>
  <c r="U206" i="2"/>
  <c r="V117" i="2"/>
  <c r="V116" i="2"/>
  <c r="V114" i="2"/>
  <c r="V113" i="2"/>
  <c r="V112" i="2"/>
  <c r="V111" i="2"/>
  <c r="V110" i="2"/>
  <c r="V105" i="2"/>
  <c r="U207" i="2" l="1"/>
  <c r="U113" i="2"/>
  <c r="U111" i="2"/>
  <c r="U110" i="2"/>
  <c r="U112" i="2"/>
  <c r="N255" i="2"/>
  <c r="K255" i="2"/>
  <c r="J255" i="2"/>
  <c r="I255" i="2"/>
  <c r="H255" i="2"/>
  <c r="G255" i="2"/>
  <c r="F255" i="2"/>
  <c r="E255" i="2"/>
  <c r="D255" i="2"/>
  <c r="C255" i="2"/>
  <c r="S254" i="2"/>
  <c r="P242" i="2"/>
  <c r="O241" i="2"/>
  <c r="N241" i="2"/>
  <c r="M241" i="2"/>
  <c r="L241" i="2"/>
  <c r="K241" i="2"/>
  <c r="J241" i="2"/>
  <c r="I241" i="2"/>
  <c r="H241" i="2"/>
  <c r="G241" i="2"/>
  <c r="F241" i="2"/>
  <c r="E241" i="2"/>
  <c r="D241" i="2"/>
  <c r="Q241" i="2" s="1"/>
  <c r="T240" i="2"/>
  <c r="O234" i="2"/>
  <c r="N234" i="2"/>
  <c r="M234" i="2"/>
  <c r="L234" i="2"/>
  <c r="K234" i="2"/>
  <c r="J234" i="2"/>
  <c r="I234" i="2"/>
  <c r="H234" i="2"/>
  <c r="G234" i="2"/>
  <c r="F234" i="2"/>
  <c r="E234" i="2"/>
  <c r="D234" i="2"/>
  <c r="P234" i="2" s="1"/>
  <c r="C234" i="2"/>
  <c r="A234" i="2"/>
  <c r="Q232" i="2"/>
  <c r="P232" i="2"/>
  <c r="Q231" i="2"/>
  <c r="Q234" i="2" s="1"/>
  <c r="P231" i="2"/>
  <c r="O226" i="2"/>
  <c r="N226" i="2"/>
  <c r="M226" i="2"/>
  <c r="L226" i="2"/>
  <c r="K226" i="2"/>
  <c r="J226" i="2"/>
  <c r="I226" i="2"/>
  <c r="H226" i="2"/>
  <c r="G226" i="2"/>
  <c r="F226" i="2"/>
  <c r="E226" i="2"/>
  <c r="D226" i="2"/>
  <c r="C226" i="2"/>
  <c r="A226" i="2"/>
  <c r="T225" i="2"/>
  <c r="R225" i="2"/>
  <c r="S225" i="2" s="1"/>
  <c r="Q224" i="2"/>
  <c r="T224" i="2" s="1"/>
  <c r="P224" i="2"/>
  <c r="R224" i="2" s="1"/>
  <c r="S224" i="2" s="1"/>
  <c r="R223" i="2"/>
  <c r="S223" i="2" s="1"/>
  <c r="Q223" i="2"/>
  <c r="Q226" i="2" s="1"/>
  <c r="P223" i="2"/>
  <c r="O219" i="2"/>
  <c r="O255" i="2" s="1"/>
  <c r="N219" i="2"/>
  <c r="M219" i="2"/>
  <c r="M255" i="2" s="1"/>
  <c r="L219" i="2"/>
  <c r="L255" i="2" s="1"/>
  <c r="K219" i="2"/>
  <c r="J219" i="2"/>
  <c r="I219" i="2"/>
  <c r="H219" i="2"/>
  <c r="G219" i="2"/>
  <c r="F219" i="2"/>
  <c r="E219" i="2"/>
  <c r="D219" i="2"/>
  <c r="C219" i="2"/>
  <c r="A219" i="2"/>
  <c r="T218" i="2"/>
  <c r="R218" i="2"/>
  <c r="S218" i="2" s="1"/>
  <c r="Q217" i="2"/>
  <c r="T217" i="2" s="1"/>
  <c r="P217" i="2"/>
  <c r="R217" i="2" s="1"/>
  <c r="S217" i="2" s="1"/>
  <c r="R216" i="2"/>
  <c r="S216" i="2" s="1"/>
  <c r="Q216" i="2"/>
  <c r="P216" i="2"/>
  <c r="O212" i="2"/>
  <c r="N212" i="2"/>
  <c r="M212" i="2"/>
  <c r="L212" i="2"/>
  <c r="K212" i="2"/>
  <c r="J212" i="2"/>
  <c r="I212" i="2"/>
  <c r="H212" i="2"/>
  <c r="G212" i="2"/>
  <c r="F212" i="2"/>
  <c r="E212" i="2"/>
  <c r="D212" i="2"/>
  <c r="C212" i="2"/>
  <c r="A212" i="2"/>
  <c r="T211" i="2"/>
  <c r="R211" i="2"/>
  <c r="S211" i="2" s="1"/>
  <c r="Q210" i="2"/>
  <c r="T210" i="2" s="1"/>
  <c r="P210" i="2"/>
  <c r="R210" i="2" s="1"/>
  <c r="S210" i="2" s="1"/>
  <c r="R209" i="2"/>
  <c r="S209" i="2" s="1"/>
  <c r="Q209" i="2"/>
  <c r="T209" i="2" s="1"/>
  <c r="P209" i="2"/>
  <c r="T208" i="2"/>
  <c r="S208" i="2"/>
  <c r="R208" i="2"/>
  <c r="Q208" i="2"/>
  <c r="P208" i="2"/>
  <c r="T207" i="2"/>
  <c r="S207" i="2"/>
  <c r="P207" i="2"/>
  <c r="T206" i="2"/>
  <c r="S206" i="2"/>
  <c r="R206" i="2"/>
  <c r="Q206" i="2"/>
  <c r="P206" i="2"/>
  <c r="T205" i="2"/>
  <c r="Q205" i="2"/>
  <c r="P205" i="2"/>
  <c r="R205" i="2" s="1"/>
  <c r="S205" i="2" s="1"/>
  <c r="Q204" i="2"/>
  <c r="T204" i="2" s="1"/>
  <c r="P204" i="2"/>
  <c r="R204" i="2" s="1"/>
  <c r="S204" i="2" s="1"/>
  <c r="R203" i="2"/>
  <c r="S203" i="2" s="1"/>
  <c r="Q203" i="2"/>
  <c r="T203" i="2" s="1"/>
  <c r="P203" i="2"/>
  <c r="T202" i="2"/>
  <c r="S202" i="2"/>
  <c r="R202" i="2"/>
  <c r="Q202" i="2"/>
  <c r="P202" i="2"/>
  <c r="T201" i="2"/>
  <c r="Q201" i="2"/>
  <c r="P201" i="2"/>
  <c r="R201" i="2" s="1"/>
  <c r="S201" i="2" s="1"/>
  <c r="Q200" i="2"/>
  <c r="T200" i="2" s="1"/>
  <c r="P200" i="2"/>
  <c r="R200" i="2" s="1"/>
  <c r="S200" i="2" s="1"/>
  <c r="R199" i="2"/>
  <c r="S199" i="2" s="1"/>
  <c r="Q199" i="2"/>
  <c r="T199" i="2" s="1"/>
  <c r="P199" i="2"/>
  <c r="T198" i="2"/>
  <c r="S198" i="2"/>
  <c r="R198" i="2"/>
  <c r="Q198" i="2"/>
  <c r="P198" i="2"/>
  <c r="T197" i="2"/>
  <c r="Q197" i="2"/>
  <c r="P197" i="2"/>
  <c r="R197" i="2" s="1"/>
  <c r="S197" i="2" s="1"/>
  <c r="Q196" i="2"/>
  <c r="T196" i="2" s="1"/>
  <c r="P196" i="2"/>
  <c r="R196" i="2" s="1"/>
  <c r="S196" i="2" s="1"/>
  <c r="R195" i="2"/>
  <c r="S195" i="2" s="1"/>
  <c r="Q195" i="2"/>
  <c r="T195" i="2" s="1"/>
  <c r="P195" i="2"/>
  <c r="T194" i="2"/>
  <c r="S194" i="2"/>
  <c r="R194" i="2"/>
  <c r="Q194" i="2"/>
  <c r="P194" i="2"/>
  <c r="T193" i="2"/>
  <c r="Q193" i="2"/>
  <c r="P193" i="2"/>
  <c r="R193" i="2" s="1"/>
  <c r="S193" i="2" s="1"/>
  <c r="Q192" i="2"/>
  <c r="T192" i="2" s="1"/>
  <c r="P192" i="2"/>
  <c r="R192" i="2" s="1"/>
  <c r="S192" i="2" s="1"/>
  <c r="R191" i="2"/>
  <c r="S191" i="2" s="1"/>
  <c r="Q191" i="2"/>
  <c r="T191" i="2" s="1"/>
  <c r="P191" i="2"/>
  <c r="T190" i="2"/>
  <c r="S190" i="2"/>
  <c r="R190" i="2"/>
  <c r="Q190" i="2"/>
  <c r="P190" i="2"/>
  <c r="T189" i="2"/>
  <c r="Q189" i="2"/>
  <c r="P189" i="2"/>
  <c r="R189" i="2" s="1"/>
  <c r="S189" i="2" s="1"/>
  <c r="Q188" i="2"/>
  <c r="T188" i="2" s="1"/>
  <c r="P188" i="2"/>
  <c r="R188" i="2" s="1"/>
  <c r="S188" i="2" s="1"/>
  <c r="R187" i="2"/>
  <c r="S187" i="2" s="1"/>
  <c r="Q187" i="2"/>
  <c r="P187" i="2"/>
  <c r="S184" i="2"/>
  <c r="O183" i="2"/>
  <c r="N183" i="2"/>
  <c r="M183" i="2"/>
  <c r="L183" i="2"/>
  <c r="K183" i="2"/>
  <c r="J183" i="2"/>
  <c r="I183" i="2"/>
  <c r="H183" i="2"/>
  <c r="G183" i="2"/>
  <c r="F183" i="2"/>
  <c r="E183" i="2"/>
  <c r="D183" i="2"/>
  <c r="P183" i="2" s="1"/>
  <c r="C183" i="2"/>
  <c r="A183" i="2"/>
  <c r="T182" i="2"/>
  <c r="S182" i="2"/>
  <c r="Q181" i="2"/>
  <c r="T181" i="2" s="1"/>
  <c r="P181" i="2"/>
  <c r="R181" i="2" s="1"/>
  <c r="S181" i="2" s="1"/>
  <c r="R180" i="2"/>
  <c r="S180" i="2" s="1"/>
  <c r="Q180" i="2"/>
  <c r="T180" i="2" s="1"/>
  <c r="P180" i="2"/>
  <c r="T179" i="2"/>
  <c r="S179" i="2"/>
  <c r="R179" i="2"/>
  <c r="Q179" i="2"/>
  <c r="P179" i="2"/>
  <c r="T178" i="2"/>
  <c r="Q178" i="2"/>
  <c r="Q183" i="2" s="1"/>
  <c r="T183" i="2" s="1"/>
  <c r="P178" i="2"/>
  <c r="R178" i="2" s="1"/>
  <c r="S178" i="2" s="1"/>
  <c r="Q177" i="2"/>
  <c r="T177" i="2" s="1"/>
  <c r="P177" i="2"/>
  <c r="R177" i="2" s="1"/>
  <c r="S177" i="2" s="1"/>
  <c r="O173" i="2"/>
  <c r="N173" i="2"/>
  <c r="M173" i="2"/>
  <c r="L173" i="2"/>
  <c r="K173" i="2"/>
  <c r="J173" i="2"/>
  <c r="J245" i="2" s="1"/>
  <c r="I173" i="2"/>
  <c r="H173" i="2"/>
  <c r="G173" i="2"/>
  <c r="F173" i="2"/>
  <c r="E173" i="2"/>
  <c r="D173" i="2"/>
  <c r="C173" i="2"/>
  <c r="A173" i="2"/>
  <c r="T172" i="2"/>
  <c r="R172" i="2"/>
  <c r="S172" i="2" s="1"/>
  <c r="T171" i="2"/>
  <c r="Q171" i="2"/>
  <c r="P171" i="2"/>
  <c r="R171" i="2" s="1"/>
  <c r="S171" i="2" s="1"/>
  <c r="Q170" i="2"/>
  <c r="T170" i="2" s="1"/>
  <c r="P170" i="2"/>
  <c r="R170" i="2" s="1"/>
  <c r="S170" i="2" s="1"/>
  <c r="R169" i="2"/>
  <c r="S169" i="2" s="1"/>
  <c r="Q169" i="2"/>
  <c r="T169" i="2" s="1"/>
  <c r="P169" i="2"/>
  <c r="S168" i="2"/>
  <c r="Q168" i="2"/>
  <c r="P168" i="2"/>
  <c r="R167" i="2"/>
  <c r="S167" i="2" s="1"/>
  <c r="Q167" i="2"/>
  <c r="T167" i="2" s="1"/>
  <c r="P167" i="2"/>
  <c r="T166" i="2"/>
  <c r="S166" i="2"/>
  <c r="R166" i="2"/>
  <c r="Q166" i="2"/>
  <c r="P166" i="2"/>
  <c r="T165" i="2"/>
  <c r="Q165" i="2"/>
  <c r="P165" i="2"/>
  <c r="R165" i="2" s="1"/>
  <c r="S165" i="2" s="1"/>
  <c r="Q164" i="2"/>
  <c r="T164" i="2" s="1"/>
  <c r="P164" i="2"/>
  <c r="R164" i="2" s="1"/>
  <c r="S164" i="2" s="1"/>
  <c r="R163" i="2"/>
  <c r="S163" i="2" s="1"/>
  <c r="Q163" i="2"/>
  <c r="T163" i="2" s="1"/>
  <c r="P163" i="2"/>
  <c r="T162" i="2"/>
  <c r="S162" i="2"/>
  <c r="R162" i="2"/>
  <c r="Q162" i="2"/>
  <c r="P162" i="2"/>
  <c r="T161" i="2"/>
  <c r="Q161" i="2"/>
  <c r="P161" i="2"/>
  <c r="R161" i="2" s="1"/>
  <c r="S161" i="2" s="1"/>
  <c r="Q160" i="2"/>
  <c r="T160" i="2" s="1"/>
  <c r="P160" i="2"/>
  <c r="R160" i="2" s="1"/>
  <c r="S160" i="2" s="1"/>
  <c r="T159" i="2"/>
  <c r="S159" i="2"/>
  <c r="P159" i="2"/>
  <c r="T158" i="2"/>
  <c r="S158" i="2"/>
  <c r="Q158" i="2"/>
  <c r="P158" i="2"/>
  <c r="Q157" i="2"/>
  <c r="T157" i="2" s="1"/>
  <c r="P157" i="2"/>
  <c r="R157" i="2" s="1"/>
  <c r="S157" i="2" s="1"/>
  <c r="R156" i="2"/>
  <c r="S156" i="2" s="1"/>
  <c r="Q156" i="2"/>
  <c r="T156" i="2" s="1"/>
  <c r="P156" i="2"/>
  <c r="T155" i="2"/>
  <c r="R155" i="2"/>
  <c r="S155" i="2" s="1"/>
  <c r="Q155" i="2"/>
  <c r="P155" i="2"/>
  <c r="Q154" i="2"/>
  <c r="T154" i="2" s="1"/>
  <c r="P154" i="2"/>
  <c r="R154" i="2" s="1"/>
  <c r="S154" i="2" s="1"/>
  <c r="Q153" i="2"/>
  <c r="T153" i="2" s="1"/>
  <c r="P153" i="2"/>
  <c r="R153" i="2" s="1"/>
  <c r="S153" i="2" s="1"/>
  <c r="S152" i="2"/>
  <c r="R152" i="2"/>
  <c r="Q152" i="2"/>
  <c r="P152" i="2"/>
  <c r="T151" i="2"/>
  <c r="Q151" i="2"/>
  <c r="P151" i="2"/>
  <c r="R151" i="2" s="1"/>
  <c r="S151" i="2" s="1"/>
  <c r="O147" i="2"/>
  <c r="N147" i="2"/>
  <c r="L147" i="2"/>
  <c r="K147" i="2"/>
  <c r="J147" i="2"/>
  <c r="I147" i="2"/>
  <c r="H147" i="2"/>
  <c r="G147" i="2"/>
  <c r="F147" i="2"/>
  <c r="D147" i="2"/>
  <c r="C147" i="2"/>
  <c r="A147" i="2"/>
  <c r="T146" i="2"/>
  <c r="S146" i="2"/>
  <c r="R146" i="2"/>
  <c r="S145" i="2"/>
  <c r="R145" i="2"/>
  <c r="Q145" i="2"/>
  <c r="T145" i="2" s="1"/>
  <c r="P145" i="2"/>
  <c r="T144" i="2"/>
  <c r="R144" i="2"/>
  <c r="S144" i="2" s="1"/>
  <c r="R143" i="2"/>
  <c r="S143" i="2" s="1"/>
  <c r="Q143" i="2"/>
  <c r="T143" i="2" s="1"/>
  <c r="P143" i="2"/>
  <c r="S142" i="2"/>
  <c r="Q142" i="2"/>
  <c r="P142" i="2"/>
  <c r="S141" i="2"/>
  <c r="R141" i="2"/>
  <c r="Q141" i="2"/>
  <c r="T141" i="2" s="1"/>
  <c r="P141" i="2"/>
  <c r="T140" i="2"/>
  <c r="Q140" i="2"/>
  <c r="P140" i="2"/>
  <c r="R140" i="2" s="1"/>
  <c r="S140" i="2" s="1"/>
  <c r="T139" i="2"/>
  <c r="Q139" i="2"/>
  <c r="P139" i="2"/>
  <c r="R139" i="2" s="1"/>
  <c r="S139" i="2" s="1"/>
  <c r="T138" i="2"/>
  <c r="Q138" i="2"/>
  <c r="P138" i="2"/>
  <c r="R138" i="2" s="1"/>
  <c r="S138" i="2" s="1"/>
  <c r="R137" i="2"/>
  <c r="S137" i="2" s="1"/>
  <c r="Q137" i="2"/>
  <c r="T137" i="2" s="1"/>
  <c r="P137" i="2"/>
  <c r="T136" i="2"/>
  <c r="Q136" i="2"/>
  <c r="P136" i="2"/>
  <c r="R136" i="2" s="1"/>
  <c r="S136" i="2" s="1"/>
  <c r="Q135" i="2"/>
  <c r="T135" i="2" s="1"/>
  <c r="P135" i="2"/>
  <c r="R135" i="2" s="1"/>
  <c r="S135" i="2" s="1"/>
  <c r="Q134" i="2"/>
  <c r="T134" i="2" s="1"/>
  <c r="P134" i="2"/>
  <c r="R134" i="2" s="1"/>
  <c r="S134" i="2" s="1"/>
  <c r="S133" i="2"/>
  <c r="R133" i="2"/>
  <c r="Q133" i="2"/>
  <c r="T133" i="2" s="1"/>
  <c r="P133" i="2"/>
  <c r="T132" i="2"/>
  <c r="R132" i="2"/>
  <c r="S132" i="2" s="1"/>
  <c r="Q132" i="2"/>
  <c r="P132" i="2"/>
  <c r="S131" i="2"/>
  <c r="Q131" i="2"/>
  <c r="T131" i="2" s="1"/>
  <c r="P131" i="2"/>
  <c r="R131" i="2" s="1"/>
  <c r="R130" i="2"/>
  <c r="S130" i="2" s="1"/>
  <c r="Q130" i="2"/>
  <c r="T130" i="2" s="1"/>
  <c r="P130" i="2"/>
  <c r="R129" i="2"/>
  <c r="S129" i="2" s="1"/>
  <c r="Q129" i="2"/>
  <c r="T129" i="2" s="1"/>
  <c r="P129" i="2"/>
  <c r="T128" i="2"/>
  <c r="S128" i="2"/>
  <c r="R128" i="2"/>
  <c r="Q128" i="2"/>
  <c r="P128" i="2"/>
  <c r="T127" i="2"/>
  <c r="S127" i="2"/>
  <c r="Q127" i="2"/>
  <c r="P127" i="2"/>
  <c r="R127" i="2" s="1"/>
  <c r="T126" i="2"/>
  <c r="R126" i="2"/>
  <c r="S126" i="2" s="1"/>
  <c r="Q126" i="2"/>
  <c r="P126" i="2"/>
  <c r="S125" i="2"/>
  <c r="R125" i="2"/>
  <c r="Q125" i="2"/>
  <c r="T125" i="2" s="1"/>
  <c r="P125" i="2"/>
  <c r="E124" i="2"/>
  <c r="T123" i="2"/>
  <c r="Q123" i="2"/>
  <c r="P123" i="2"/>
  <c r="R123" i="2" s="1"/>
  <c r="S123" i="2" s="1"/>
  <c r="Q122" i="2"/>
  <c r="T122" i="2" s="1"/>
  <c r="P122" i="2"/>
  <c r="R122" i="2" s="1"/>
  <c r="S122" i="2" s="1"/>
  <c r="T121" i="2"/>
  <c r="R121" i="2"/>
  <c r="S121" i="2" s="1"/>
  <c r="Q121" i="2"/>
  <c r="P121" i="2"/>
  <c r="S120" i="2"/>
  <c r="R120" i="2"/>
  <c r="Q120" i="2"/>
  <c r="T120" i="2" s="1"/>
  <c r="P120" i="2"/>
  <c r="T119" i="2"/>
  <c r="Q119" i="2"/>
  <c r="P119" i="2"/>
  <c r="R119" i="2" s="1"/>
  <c r="S119" i="2" s="1"/>
  <c r="Q118" i="2"/>
  <c r="T118" i="2" s="1"/>
  <c r="P118" i="2"/>
  <c r="R118" i="2" s="1"/>
  <c r="S118" i="2" s="1"/>
  <c r="T117" i="2"/>
  <c r="R117" i="2"/>
  <c r="S117" i="2" s="1"/>
  <c r="Q117" i="2"/>
  <c r="P117" i="2"/>
  <c r="S116" i="2"/>
  <c r="R116" i="2"/>
  <c r="Q116" i="2"/>
  <c r="T116" i="2" s="1"/>
  <c r="P116" i="2"/>
  <c r="Q115" i="2"/>
  <c r="T115" i="2" s="1"/>
  <c r="P115" i="2"/>
  <c r="R115" i="2" s="1"/>
  <c r="S115" i="2" s="1"/>
  <c r="Q114" i="2"/>
  <c r="T114" i="2" s="1"/>
  <c r="P114" i="2"/>
  <c r="R114" i="2" s="1"/>
  <c r="S114" i="2" s="1"/>
  <c r="M114" i="2"/>
  <c r="M147" i="2" s="1"/>
  <c r="S113" i="2"/>
  <c r="R113" i="2"/>
  <c r="Q113" i="2"/>
  <c r="T113" i="2" s="1"/>
  <c r="P113" i="2"/>
  <c r="T112" i="2"/>
  <c r="Q112" i="2"/>
  <c r="P112" i="2"/>
  <c r="R112" i="2" s="1"/>
  <c r="S112" i="2" s="1"/>
  <c r="Q111" i="2"/>
  <c r="T111" i="2" s="1"/>
  <c r="P111" i="2"/>
  <c r="R111" i="2" s="1"/>
  <c r="S111" i="2" s="1"/>
  <c r="T110" i="2"/>
  <c r="R110" i="2"/>
  <c r="S110" i="2" s="1"/>
  <c r="Q110" i="2"/>
  <c r="P110" i="2"/>
  <c r="S109" i="2"/>
  <c r="R109" i="2"/>
  <c r="Q109" i="2"/>
  <c r="T109" i="2" s="1"/>
  <c r="P109" i="2"/>
  <c r="T108" i="2"/>
  <c r="Q108" i="2"/>
  <c r="P108" i="2"/>
  <c r="R108" i="2" s="1"/>
  <c r="S108" i="2" s="1"/>
  <c r="T107" i="2"/>
  <c r="P107" i="2"/>
  <c r="R107" i="2" s="1"/>
  <c r="S107" i="2" s="1"/>
  <c r="Q106" i="2"/>
  <c r="T106" i="2" s="1"/>
  <c r="P106" i="2"/>
  <c r="R106" i="2" s="1"/>
  <c r="S106" i="2" s="1"/>
  <c r="T105" i="2"/>
  <c r="R105" i="2"/>
  <c r="S105" i="2" s="1"/>
  <c r="Q105" i="2"/>
  <c r="P105" i="2"/>
  <c r="S104" i="2"/>
  <c r="R104" i="2"/>
  <c r="Q104" i="2"/>
  <c r="T104" i="2" s="1"/>
  <c r="P104" i="2"/>
  <c r="T103" i="2"/>
  <c r="Q103" i="2"/>
  <c r="P103" i="2"/>
  <c r="R103" i="2" s="1"/>
  <c r="S103" i="2" s="1"/>
  <c r="O99" i="2"/>
  <c r="N99" i="2"/>
  <c r="M99" i="2"/>
  <c r="L99" i="2"/>
  <c r="K99" i="2"/>
  <c r="J99" i="2"/>
  <c r="I99" i="2"/>
  <c r="H99" i="2"/>
  <c r="G99" i="2"/>
  <c r="F99" i="2"/>
  <c r="E99" i="2"/>
  <c r="D99" i="2"/>
  <c r="P99" i="2" s="1"/>
  <c r="C99" i="2"/>
  <c r="A99" i="2"/>
  <c r="T98" i="2"/>
  <c r="R98" i="2"/>
  <c r="S98" i="2" s="1"/>
  <c r="S97" i="2"/>
  <c r="R97" i="2"/>
  <c r="Q97" i="2"/>
  <c r="T97" i="2" s="1"/>
  <c r="P97" i="2"/>
  <c r="T96" i="2"/>
  <c r="Q96" i="2"/>
  <c r="P96" i="2"/>
  <c r="R96" i="2" s="1"/>
  <c r="S96" i="2" s="1"/>
  <c r="Q95" i="2"/>
  <c r="T95" i="2" s="1"/>
  <c r="P95" i="2"/>
  <c r="R95" i="2" s="1"/>
  <c r="S95" i="2" s="1"/>
  <c r="T94" i="2"/>
  <c r="R94" i="2"/>
  <c r="S94" i="2" s="1"/>
  <c r="Q94" i="2"/>
  <c r="P94" i="2"/>
  <c r="O90" i="2"/>
  <c r="N90" i="2"/>
  <c r="M90" i="2"/>
  <c r="L90" i="2"/>
  <c r="K90" i="2"/>
  <c r="J90" i="2"/>
  <c r="I90" i="2"/>
  <c r="H90" i="2"/>
  <c r="G90" i="2"/>
  <c r="F90" i="2"/>
  <c r="E90" i="2"/>
  <c r="Q90" i="2" s="1"/>
  <c r="D90" i="2"/>
  <c r="P90" i="2" s="1"/>
  <c r="C90" i="2"/>
  <c r="A90" i="2"/>
  <c r="T89" i="2"/>
  <c r="R89" i="2"/>
  <c r="S89" i="2" s="1"/>
  <c r="Q88" i="2"/>
  <c r="T88" i="2" s="1"/>
  <c r="P88" i="2"/>
  <c r="R88" i="2" s="1"/>
  <c r="S88" i="2" s="1"/>
  <c r="R87" i="2"/>
  <c r="S87" i="2" s="1"/>
  <c r="Q87" i="2"/>
  <c r="T87" i="2" s="1"/>
  <c r="P87" i="2"/>
  <c r="S86" i="2"/>
  <c r="R86" i="2"/>
  <c r="Q86" i="2"/>
  <c r="T86" i="2" s="1"/>
  <c r="P86" i="2"/>
  <c r="T85" i="2"/>
  <c r="Q85" i="2"/>
  <c r="P85" i="2"/>
  <c r="R85" i="2" s="1"/>
  <c r="S85" i="2" s="1"/>
  <c r="T84" i="2"/>
  <c r="S84" i="2"/>
  <c r="R84" i="2"/>
  <c r="O81" i="2"/>
  <c r="N81" i="2"/>
  <c r="M81" i="2"/>
  <c r="L81" i="2"/>
  <c r="K81" i="2"/>
  <c r="J81" i="2"/>
  <c r="I81" i="2"/>
  <c r="H81" i="2"/>
  <c r="G81" i="2"/>
  <c r="F81" i="2"/>
  <c r="E81" i="2"/>
  <c r="D81" i="2"/>
  <c r="P81" i="2" s="1"/>
  <c r="C81" i="2"/>
  <c r="A81" i="2"/>
  <c r="T80" i="2"/>
  <c r="R80" i="2"/>
  <c r="Q79" i="2"/>
  <c r="T79" i="2" s="1"/>
  <c r="P79" i="2"/>
  <c r="R79" i="2" s="1"/>
  <c r="S79" i="2" s="1"/>
  <c r="R78" i="2"/>
  <c r="S78" i="2" s="1"/>
  <c r="Q78" i="2"/>
  <c r="T78" i="2" s="1"/>
  <c r="P78" i="2"/>
  <c r="S77" i="2"/>
  <c r="R77" i="2"/>
  <c r="Q77" i="2"/>
  <c r="T77" i="2" s="1"/>
  <c r="P77" i="2"/>
  <c r="T76" i="2"/>
  <c r="Q76" i="2"/>
  <c r="P76" i="2"/>
  <c r="R76" i="2" s="1"/>
  <c r="S76" i="2" s="1"/>
  <c r="Q75" i="2"/>
  <c r="T75" i="2" s="1"/>
  <c r="P75" i="2"/>
  <c r="R75" i="2" s="1"/>
  <c r="S75" i="2" s="1"/>
  <c r="T74" i="2"/>
  <c r="R74" i="2"/>
  <c r="S74" i="2" s="1"/>
  <c r="Q74" i="2"/>
  <c r="P74" i="2"/>
  <c r="S73" i="2"/>
  <c r="R73" i="2"/>
  <c r="Q73" i="2"/>
  <c r="T73" i="2" s="1"/>
  <c r="P73" i="2"/>
  <c r="T72" i="2"/>
  <c r="Q72" i="2"/>
  <c r="P72" i="2"/>
  <c r="R72" i="2" s="1"/>
  <c r="S72" i="2" s="1"/>
  <c r="Q71" i="2"/>
  <c r="T71" i="2" s="1"/>
  <c r="P71" i="2"/>
  <c r="R71" i="2" s="1"/>
  <c r="S71" i="2" s="1"/>
  <c r="R70" i="2"/>
  <c r="S70" i="2" s="1"/>
  <c r="Q70" i="2"/>
  <c r="T70" i="2" s="1"/>
  <c r="P70" i="2"/>
  <c r="S69" i="2"/>
  <c r="R69" i="2"/>
  <c r="Q69" i="2"/>
  <c r="Q81" i="2" s="1"/>
  <c r="T81" i="2" s="1"/>
  <c r="P69" i="2"/>
  <c r="O65" i="2"/>
  <c r="N65" i="2"/>
  <c r="N245" i="2" s="1"/>
  <c r="M65" i="2"/>
  <c r="L65" i="2"/>
  <c r="K65" i="2"/>
  <c r="J65" i="2"/>
  <c r="I65" i="2"/>
  <c r="H65" i="2"/>
  <c r="G65" i="2"/>
  <c r="F65" i="2"/>
  <c r="F245" i="2" s="1"/>
  <c r="E65" i="2"/>
  <c r="D65" i="2"/>
  <c r="C65" i="2"/>
  <c r="A65" i="2"/>
  <c r="T64" i="2"/>
  <c r="R64" i="2"/>
  <c r="Q63" i="2"/>
  <c r="T63" i="2" s="1"/>
  <c r="P63" i="2"/>
  <c r="R63" i="2" s="1"/>
  <c r="S63" i="2" s="1"/>
  <c r="R62" i="2"/>
  <c r="S62" i="2" s="1"/>
  <c r="Q62" i="2"/>
  <c r="T62" i="2" s="1"/>
  <c r="P62" i="2"/>
  <c r="S61" i="2"/>
  <c r="R61" i="2"/>
  <c r="Q61" i="2"/>
  <c r="T61" i="2" s="1"/>
  <c r="P61" i="2"/>
  <c r="T60" i="2"/>
  <c r="Q60" i="2"/>
  <c r="P60" i="2"/>
  <c r="R60" i="2" s="1"/>
  <c r="S60" i="2" s="1"/>
  <c r="Q59" i="2"/>
  <c r="T59" i="2" s="1"/>
  <c r="P59" i="2"/>
  <c r="R59" i="2" s="1"/>
  <c r="S59" i="2" s="1"/>
  <c r="R58" i="2"/>
  <c r="S58" i="2" s="1"/>
  <c r="Q58" i="2"/>
  <c r="T58" i="2" s="1"/>
  <c r="P58" i="2"/>
  <c r="S57" i="2"/>
  <c r="R57" i="2"/>
  <c r="Q57" i="2"/>
  <c r="T57" i="2" s="1"/>
  <c r="P57" i="2"/>
  <c r="T56" i="2"/>
  <c r="Q56" i="2"/>
  <c r="P56" i="2"/>
  <c r="R56" i="2" s="1"/>
  <c r="S56" i="2" s="1"/>
  <c r="Q55" i="2"/>
  <c r="T55" i="2" s="1"/>
  <c r="P55" i="2"/>
  <c r="R55" i="2" s="1"/>
  <c r="S55" i="2" s="1"/>
  <c r="R54" i="2"/>
  <c r="S54" i="2" s="1"/>
  <c r="Q54" i="2"/>
  <c r="T54" i="2" s="1"/>
  <c r="P54" i="2"/>
  <c r="S53" i="2"/>
  <c r="R53" i="2"/>
  <c r="Q53" i="2"/>
  <c r="T53" i="2" s="1"/>
  <c r="P53" i="2"/>
  <c r="T52" i="2"/>
  <c r="Q52" i="2"/>
  <c r="P52" i="2"/>
  <c r="R52" i="2" s="1"/>
  <c r="S52" i="2" s="1"/>
  <c r="Q51" i="2"/>
  <c r="T51" i="2" s="1"/>
  <c r="P51" i="2"/>
  <c r="R51" i="2" s="1"/>
  <c r="S51" i="2" s="1"/>
  <c r="R50" i="2"/>
  <c r="S50" i="2" s="1"/>
  <c r="Q50" i="2"/>
  <c r="T50" i="2" s="1"/>
  <c r="P50" i="2"/>
  <c r="S49" i="2"/>
  <c r="R49" i="2"/>
  <c r="Q49" i="2"/>
  <c r="T49" i="2" s="1"/>
  <c r="P49" i="2"/>
  <c r="T48" i="2"/>
  <c r="Q48" i="2"/>
  <c r="P48" i="2"/>
  <c r="R48" i="2" s="1"/>
  <c r="S48" i="2" s="1"/>
  <c r="Q47" i="2"/>
  <c r="T47" i="2" s="1"/>
  <c r="P47" i="2"/>
  <c r="R47" i="2" s="1"/>
  <c r="S47" i="2" s="1"/>
  <c r="R46" i="2"/>
  <c r="S46" i="2" s="1"/>
  <c r="Q46" i="2"/>
  <c r="T46" i="2" s="1"/>
  <c r="P46" i="2"/>
  <c r="S45" i="2"/>
  <c r="R45" i="2"/>
  <c r="Q45" i="2"/>
  <c r="T45" i="2" s="1"/>
  <c r="P45" i="2"/>
  <c r="T44" i="2"/>
  <c r="Q44" i="2"/>
  <c r="P44" i="2"/>
  <c r="R44" i="2" s="1"/>
  <c r="S44" i="2" s="1"/>
  <c r="Q43" i="2"/>
  <c r="T43" i="2" s="1"/>
  <c r="P43" i="2"/>
  <c r="R43" i="2" s="1"/>
  <c r="S43" i="2" s="1"/>
  <c r="R42" i="2"/>
  <c r="S42" i="2" s="1"/>
  <c r="Q42" i="2"/>
  <c r="T42" i="2" s="1"/>
  <c r="P42" i="2"/>
  <c r="S41" i="2"/>
  <c r="R41" i="2"/>
  <c r="Q41" i="2"/>
  <c r="T41" i="2" s="1"/>
  <c r="P41" i="2"/>
  <c r="T40" i="2"/>
  <c r="Q40" i="2"/>
  <c r="P40" i="2"/>
  <c r="R40" i="2" s="1"/>
  <c r="S40" i="2" s="1"/>
  <c r="Q39" i="2"/>
  <c r="T39" i="2" s="1"/>
  <c r="P39" i="2"/>
  <c r="R39" i="2" s="1"/>
  <c r="S39" i="2" s="1"/>
  <c r="R38" i="2"/>
  <c r="S38" i="2" s="1"/>
  <c r="Q38" i="2"/>
  <c r="T38" i="2" s="1"/>
  <c r="P38" i="2"/>
  <c r="S37" i="2"/>
  <c r="R37" i="2"/>
  <c r="Q37" i="2"/>
  <c r="T37" i="2" s="1"/>
  <c r="P37" i="2"/>
  <c r="T36" i="2"/>
  <c r="Q36" i="2"/>
  <c r="P36" i="2"/>
  <c r="R36" i="2" s="1"/>
  <c r="S36" i="2" s="1"/>
  <c r="Q35" i="2"/>
  <c r="T35" i="2" s="1"/>
  <c r="P35" i="2"/>
  <c r="R35" i="2" s="1"/>
  <c r="S35" i="2" s="1"/>
  <c r="R34" i="2"/>
  <c r="S34" i="2" s="1"/>
  <c r="Q34" i="2"/>
  <c r="T34" i="2" s="1"/>
  <c r="P34" i="2"/>
  <c r="S33" i="2"/>
  <c r="R33" i="2"/>
  <c r="Q33" i="2"/>
  <c r="T33" i="2" s="1"/>
  <c r="P33" i="2"/>
  <c r="T32" i="2"/>
  <c r="Q32" i="2"/>
  <c r="P32" i="2"/>
  <c r="R32" i="2" s="1"/>
  <c r="S32" i="2" s="1"/>
  <c r="Q31" i="2"/>
  <c r="T31" i="2" s="1"/>
  <c r="P31" i="2"/>
  <c r="R31" i="2" s="1"/>
  <c r="S31" i="2" s="1"/>
  <c r="R30" i="2"/>
  <c r="S30" i="2" s="1"/>
  <c r="Q30" i="2"/>
  <c r="T30" i="2" s="1"/>
  <c r="P30" i="2"/>
  <c r="S29" i="2"/>
  <c r="R29" i="2"/>
  <c r="Q29" i="2"/>
  <c r="T29" i="2" s="1"/>
  <c r="P29" i="2"/>
  <c r="T28" i="2"/>
  <c r="Q28" i="2"/>
  <c r="P28" i="2"/>
  <c r="R28" i="2" s="1"/>
  <c r="S28" i="2" s="1"/>
  <c r="Q27" i="2"/>
  <c r="T27" i="2" s="1"/>
  <c r="P27" i="2"/>
  <c r="R27" i="2" s="1"/>
  <c r="S27" i="2" s="1"/>
  <c r="R26" i="2"/>
  <c r="S26" i="2" s="1"/>
  <c r="Q26" i="2"/>
  <c r="T26" i="2" s="1"/>
  <c r="P26" i="2"/>
  <c r="S25" i="2"/>
  <c r="R25" i="2"/>
  <c r="Q25" i="2"/>
  <c r="T25" i="2" s="1"/>
  <c r="P25" i="2"/>
  <c r="T24" i="2"/>
  <c r="Q24" i="2"/>
  <c r="P24" i="2"/>
  <c r="R24" i="2" s="1"/>
  <c r="S24" i="2" s="1"/>
  <c r="S23" i="2"/>
  <c r="Q23" i="2"/>
  <c r="P23" i="2"/>
  <c r="R23" i="2" s="1"/>
  <c r="T22" i="2"/>
  <c r="Q22" i="2"/>
  <c r="P22" i="2"/>
  <c r="R22" i="2" s="1"/>
  <c r="S22" i="2" s="1"/>
  <c r="R21" i="2"/>
  <c r="S21" i="2" s="1"/>
  <c r="Q21" i="2"/>
  <c r="T21" i="2" s="1"/>
  <c r="P21" i="2"/>
  <c r="L21" i="2"/>
  <c r="P14" i="2"/>
  <c r="I14" i="2"/>
  <c r="E14" i="2"/>
  <c r="D14" i="2"/>
  <c r="A14" i="2"/>
  <c r="Q12" i="2"/>
  <c r="P12" i="2"/>
  <c r="Q11" i="2"/>
  <c r="P11" i="2"/>
  <c r="Q10" i="2"/>
  <c r="P10" i="2"/>
  <c r="Q9" i="2"/>
  <c r="Q14" i="2" s="1"/>
  <c r="P9" i="2"/>
  <c r="Q8" i="2"/>
  <c r="P8" i="2"/>
  <c r="L240" i="2" l="1"/>
  <c r="L258" i="2" s="1"/>
  <c r="R99" i="2"/>
  <c r="S99" i="2" s="1"/>
  <c r="R81" i="2"/>
  <c r="S81" i="2" s="1"/>
  <c r="Q124" i="2"/>
  <c r="T124" i="2" s="1"/>
  <c r="E147" i="2"/>
  <c r="P147" i="2" s="1"/>
  <c r="R147" i="2" s="1"/>
  <c r="S147" i="2" s="1"/>
  <c r="P124" i="2"/>
  <c r="R124" i="2" s="1"/>
  <c r="S124" i="2" s="1"/>
  <c r="D245" i="2"/>
  <c r="D239" i="2"/>
  <c r="D240" i="2"/>
  <c r="Q65" i="2"/>
  <c r="H245" i="2"/>
  <c r="H240" i="2"/>
  <c r="L243" i="2"/>
  <c r="P65" i="2"/>
  <c r="R65" i="2" s="1"/>
  <c r="S65" i="2" s="1"/>
  <c r="T90" i="2"/>
  <c r="R90" i="2"/>
  <c r="S90" i="2" s="1"/>
  <c r="Q99" i="2"/>
  <c r="Q147" i="2"/>
  <c r="Q245" i="2" s="1"/>
  <c r="C236" i="2"/>
  <c r="C258" i="2" s="1"/>
  <c r="C245" i="2"/>
  <c r="G245" i="2"/>
  <c r="K245" i="2"/>
  <c r="O245" i="2"/>
  <c r="T99" i="2"/>
  <c r="P212" i="2"/>
  <c r="P226" i="2"/>
  <c r="O240" i="2"/>
  <c r="R219" i="2"/>
  <c r="S219" i="2" s="1"/>
  <c r="Q255" i="2"/>
  <c r="E245" i="2"/>
  <c r="E239" i="2"/>
  <c r="E243" i="2" s="1"/>
  <c r="L245" i="2"/>
  <c r="E240" i="2"/>
  <c r="E258" i="2" s="1"/>
  <c r="E262" i="2" s="1"/>
  <c r="I240" i="2"/>
  <c r="I258" i="2" s="1"/>
  <c r="I262" i="2" s="1"/>
  <c r="M245" i="2"/>
  <c r="M240" i="2"/>
  <c r="T69" i="2"/>
  <c r="R183" i="2"/>
  <c r="S183" i="2" s="1"/>
  <c r="Q219" i="2"/>
  <c r="T219" i="2" s="1"/>
  <c r="P219" i="2"/>
  <c r="G240" i="2"/>
  <c r="P241" i="2"/>
  <c r="I245" i="2"/>
  <c r="I239" i="2"/>
  <c r="I243" i="2" s="1"/>
  <c r="F240" i="2"/>
  <c r="J240" i="2"/>
  <c r="N240" i="2"/>
  <c r="Q173" i="2"/>
  <c r="T173" i="2" s="1"/>
  <c r="T152" i="2"/>
  <c r="P173" i="2"/>
  <c r="R173" i="2" s="1"/>
  <c r="S173" i="2" s="1"/>
  <c r="Q212" i="2"/>
  <c r="T212" i="2" s="1"/>
  <c r="R212" i="2"/>
  <c r="S212" i="2" s="1"/>
  <c r="R226" i="2"/>
  <c r="S226" i="2" s="1"/>
  <c r="T226" i="2"/>
  <c r="K240" i="2"/>
  <c r="T187" i="2"/>
  <c r="T216" i="2"/>
  <c r="T223" i="2"/>
  <c r="P255" i="2"/>
  <c r="P261" i="2" s="1"/>
  <c r="T147" i="2" l="1"/>
  <c r="K243" i="2"/>
  <c r="K258" i="2"/>
  <c r="K262" i="2" s="1"/>
  <c r="G243" i="2"/>
  <c r="G258" i="2"/>
  <c r="G262" i="2" s="1"/>
  <c r="J258" i="2"/>
  <c r="J262" i="2" s="1"/>
  <c r="J243" i="2"/>
  <c r="M258" i="2"/>
  <c r="M243" i="2"/>
  <c r="H243" i="2"/>
  <c r="H258" i="2"/>
  <c r="H262" i="2" s="1"/>
  <c r="D243" i="2"/>
  <c r="P239" i="2"/>
  <c r="Q239" i="2"/>
  <c r="Q236" i="2"/>
  <c r="T65" i="2"/>
  <c r="F258" i="2"/>
  <c r="F262" i="2" s="1"/>
  <c r="F243" i="2"/>
  <c r="P245" i="2"/>
  <c r="O243" i="2"/>
  <c r="O258" i="2"/>
  <c r="N258" i="2"/>
  <c r="N243" i="2"/>
  <c r="Q240" i="2"/>
  <c r="D258" i="2"/>
  <c r="P240" i="2"/>
  <c r="P258" i="2" l="1"/>
  <c r="Q258" i="2" s="1"/>
  <c r="D262" i="2"/>
  <c r="P243" i="2"/>
  <c r="Q24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MICHELLE</author>
  </authors>
  <commentList>
    <comment ref="M111" authorId="0" shapeId="0" xr:uid="{1A424EE1-682A-42B2-A757-CD9493990AB8}">
      <text>
        <r>
          <rPr>
            <b/>
            <sz val="9"/>
            <color indexed="81"/>
            <rFont val="Tahoma"/>
            <family val="2"/>
          </rPr>
          <t>MICHELLE:</t>
        </r>
        <r>
          <rPr>
            <sz val="9"/>
            <color indexed="81"/>
            <rFont val="Tahoma"/>
            <family val="2"/>
          </rPr>
          <t xml:space="preserve">
Sojern</t>
        </r>
      </text>
    </comment>
    <comment ref="M115" authorId="0" shapeId="0" xr:uid="{1161C89D-2823-466F-BF27-A2661EED8CDD}">
      <text>
        <r>
          <rPr>
            <b/>
            <sz val="9"/>
            <color indexed="81"/>
            <rFont val="Tahoma"/>
            <family val="2"/>
          </rPr>
          <t>MICHELLE:</t>
        </r>
        <r>
          <rPr>
            <sz val="9"/>
            <color indexed="81"/>
            <rFont val="Tahoma"/>
            <family val="2"/>
          </rPr>
          <t xml:space="preserve">
Expedia
</t>
        </r>
      </text>
    </comment>
    <comment ref="H134" authorId="0" shapeId="0" xr:uid="{A6620717-D7D5-4DA8-9628-A0617828896E}">
      <text>
        <r>
          <rPr>
            <b/>
            <sz val="9"/>
            <color indexed="81"/>
            <rFont val="Tahoma"/>
            <family val="2"/>
          </rPr>
          <t>MICHELLE:</t>
        </r>
        <r>
          <rPr>
            <sz val="9"/>
            <color indexed="81"/>
            <rFont val="Tahoma"/>
            <family val="2"/>
          </rPr>
          <t xml:space="preserve">
CN to two agents</t>
        </r>
      </text>
    </comment>
  </commentList>
</comments>
</file>

<file path=xl/sharedStrings.xml><?xml version="1.0" encoding="utf-8"?>
<sst xmlns="http://schemas.openxmlformats.org/spreadsheetml/2006/main" count="565" uniqueCount="403">
  <si>
    <t>Dear Michelle, </t>
  </si>
  <si>
    <t>My draft reply is below. Please advise the jumlah peruntukan for Tourism Recovery Action Plan. </t>
  </si>
  <si>
    <t xml:space="preserve">Pelan Tindakan Pemulihan Pelancongan (Tourism Recovery Action Plan) </t>
  </si>
  <si>
    <t xml:space="preserve">Pelan pemulihan Pelancongan Pulau Pinang telah dimulakan pada Februari 2020 bersama-sama dengan pengiat-pengiat pelancongan di Pulau Pinang. Terdapat beberapa perbincangan dianjurkan bersama dengan pengiat - pengiat pelancongan oleh pejabat PETACE, dimana input – input yang dikumpulkan dalam perbincangan tersebut dirumuskan dalam rancangan pemulihan. Dalam pelan tindakan tersebut, perancangan telah dibahagikan kepada tiga tahap seperti berikut: </t>
  </si>
  <si>
    <t>Tindakan Segera (Immediate Action)</t>
  </si>
  <si>
    <t>Strategi Emosi</t>
  </si>
  <si>
    <t xml:space="preserve">Fasa keinginan dan perancangan perjalanan merupakan fasa yang penting dalam mengembalikan keyakinan dan keinginan pelancong untuk memulakan pelan melancong selepas krisis COVID-19. Berkerjasama dengan penggiat industri pelancongan seperti hotel penginapan, tempat tarikan, agen pelancongan untuk mengadakan pakej pelancongan di Pulau Pinang yang lumayan untuk pasaran domestik. Kempen – kempen yang dilaksanakan semasa fasa ini adalah seperti berikut: </t>
  </si>
  <si>
    <t>1.       Kempen Social media</t>
  </si>
  <si>
    <t xml:space="preserve">Sejak permulaan penularan wabak COVID-19 ini, PGT lebih fokus kepada mempromosi Pulau Pinang sebagai destinasi pelancongan melalui media sosial. Untuk memastikan Pulau Pinang kekal sebagai destinasi pelancongan utama pilihan pelancong, PGT telah meningkatkan kekerapan posting dalam media sosial sehingga pengakhiran perintah kawalan pergerakkan Pemulihan. Pada masa kini, saluran media sosial PGT telah merangkumi saluran seperti Facebook, Instagram, Linkedin, Youtube, Youku, Weibo, Wechat and TikTok </t>
  </si>
  <si>
    <t xml:space="preserve">Jumlah follower PGT bertambah secara organic, dari 60,000 follower meningkat sebanyak 15%, dan melebihi daripada 69,000 pada 20 September 2020. </t>
  </si>
  <si>
    <t xml:space="preserve">Selain itu, PGT juga telah menjalankan pengiklanan di media sosial untuk menggalakkan pelancongan domestik ke Pulau Pinang, Pengiklanan tersebut akan menonjolkan keistimewaan Pulau Pinang termasuk makanan tempatan, gaya hidup, alam semula jadi, pengembaraan, budaya dan warisan. </t>
  </si>
  <si>
    <t xml:space="preserve">Pengiklanan di media sosial akan ditujukkan kepada laman web – penangtraveldeals.com dimana pembelian pakej secara langsung dengan penggiat-penggiat pelancongan yang berkenaan dapat dilaksanakan. </t>
  </si>
  <si>
    <t>2.       Kempen “Yes, This is Penang &amp; Penang Through Lenses”</t>
  </si>
  <si>
    <t xml:space="preserve">Kempen ini akan menggalakkan lawatan semula (revisitation) ke Pulau Pinang, dimana ia menumpukan kepada pemasaran destinasi seperti Seberang Perai, Balik Pulau dan juga Teluk Bahang. </t>
  </si>
  <si>
    <t xml:space="preserve">3.       Kempen 7 World Wonders of Penang </t>
  </si>
  <si>
    <t xml:space="preserve">Pulau Pinang juga terkenal dengan tempat tarikan pelancong yang tiada bandingan di dunia yang kini dijenamakan sebagai 7 Keajaiban Dunia Pulau Pinang. Ia terdiri daripada The Habitat, Penang Hill, The Top Penang, The Gravityz, Tech Dome Penang, Entopia by Penang Butterfly Farm dan Escape Theme Park. Kempen ini akan mempromosikan ketujuh – tujuh tempat tarikan pelancong ini melalui media sosial, saluran – saluran Astro Radio dan pejalan kaki tertutup (covered walkways) di Jalan Sultan Ismail dan Jalan Raja Chulan. Kempen ini juga telah mendapat sambutan baik dari media – media tempatan seperti RTM, surat khabar dan majalah – majalah tempatan. </t>
  </si>
  <si>
    <t>4.       Penang Give You Peace of Mind</t>
  </si>
  <si>
    <t xml:space="preserve">Dua video promosi iaitu, “Your Safety is our Priority” dan “Thank you for keeping Penang safe” telah dihasilkan untuk kempen ini, dimana ia menonjolkan usaha – usaha yang dilaksanakan oleh semua pihak dalam meningkatkan imej Pulau Pinang sebagai destinasi yang selamat. Pihak – pihak yang terlibat dalam video ini adalah termasuk EXCO PETACE, Lapangan Terbang Antarabangsa, Pelabuhan Swettenham, Rapid Penang, Malaysian Association of Hotels (MAH), Malaysian Association of Tour &amp; Travel Agents (MATTA), Malaysian Chinese Tourism Association (MCTA) dan Association of Tourism Attractions Penang (ATAP) berkerjasama dalam meningkatkan keyakinan pelawat untuk melancong ke negeri Pulau Pinang. </t>
  </si>
  <si>
    <t>5.       Sistem Akreditasi bagi Kesiapsiagaan COVID-19 di Pulau Pinang (COVID-19 Safety Accreditation Programme)</t>
  </si>
  <si>
    <t xml:space="preserve">EXCO Pelancongan dan Ekonomi Kreatif (PETACE), YB Yeoh Soon Hin telah memulakan sistem akreditasi bagi kesiapsiagaan Pasca COVID-19 untuk memperkasa langkah pencegahan COVID-19 dikalangan penggiat industri pelancongan Pulau Pinang. Objektif utama program akreditasi ini adalah untuk memberi keyakinan kepada pelawat - pelawat untuk berkunjung ke Pulau Pinang. </t>
  </si>
  <si>
    <t xml:space="preserve">Akreditasi ini akan diberikan kepada penggiat-penggiat industri pelancongan yang telah memenuhi dan mematuhi garis panduan dan prosedur operasi standard (SOP) kebersihan dan keselamatan yang ditetapkan dan dianggotai oleh pihak berkuasa tempatan iaitu Jabatan Kesihatan Negeri Pulau Pinang (JKNPP), Majlis Bandaraya Pulau Pinang (MBPP), Majlis Bandaraya Seberang Perai (MBSP), Pejabat EXCO Pelancongan dan Ekonomi Kreatif (PETACE), dan Penang Global Tourism (PGT). Proses audit yang menyeluruh juga akan dijalankan untuk memastikan semua garis panduan dan prosedur operasi standard dipatuhi sebelum kelulusan permohonan akreditasi tersebut. Pihak yang telah memenuhi SOP akreditasi ini akan diberi logo rasmi untuk dipamerkan di premis serta untuk kegunaan promosi dan pemasaran. Mempamerkan logo akreditasi di premis hotel dan tempat daya tarikan akan memberi keyakinan dan keamanan yang tinggi kepada pelancong semasa lawatan mereka di Pulau Pinang. </t>
  </si>
  <si>
    <t>6.       Thank You Frontliners Campaign</t>
  </si>
  <si>
    <t>Kempen ini menawarkan tiga pakej menarik kepada barisan hadapan (Frontliners) di Pulau Pinang, iaitu, Frontliner Hotel Deals, Frontliner Attraction Deals, and Frontliner Wedding Deals. Kempen 'Terima Kasih Frontliners', ditawarkan kepada barisan hadapan. Kempen ini adalah sebagai simbolik penghargaan oleh kerajaan negeri dan penggiat industri pelancongan Pulau Pinang seperti Malaysian Association of Hotels (MAH), dan Association of Tourism Attractions Penang (ATAP), dimana ia merupakan sumbangan tanggungjawab sosial korporat (CSR) kepada masyarakat.</t>
  </si>
  <si>
    <t xml:space="preserve">Tindakan jangka pendek dan pertengahan (Short-Midterm Action) </t>
  </si>
  <si>
    <t xml:space="preserve">Kempen promosi dan pemasaran akan diterusan dengan penggiat industri pelancongan seperti syarikat penerbangan, hotel penginapan, tempat tarikan, agen pelancongan untuk mengadakan pakej pelancongan di Pulau Pinang yang lumayan dengan tujuan memulihkan pasaran pelancongan domestik dan antarabangsa. Kempen – kempen yang telah dilaksanakan dalam fasa ini adalah seperti berikut: </t>
  </si>
  <si>
    <t>1.       Outdoor Advertising Campaign in Kuala Lumpur – Covered Walkways</t>
  </si>
  <si>
    <t xml:space="preserve">Kempen pengiklanan di pejalan kaki tertutup (covered walkways) pusat bandar Kuala Lumpur akan diadakan selama 12 bulan di Jalan Sultan Ismail dan Jalan Raja Chulan berhadapan dengan Wisma Genting dan Wisma Cosway. </t>
  </si>
  <si>
    <t>2.       JOM! Experience Penang Campaign</t>
  </si>
  <si>
    <t xml:space="preserve">Dalam usaha mengukuhkan pelancongan domestik di kalangan penduduk tempatan, laman web penangtraveldeals.com telah dilancarkan untuk memberikan maklumat tumpuan untuk pelancong yang ingin melawat Pulau Pinang.  JOM! Experience Penang Campaign menawarkan platform yang sesuai bagi mereka yang merancang perjalanan mereka dengan tawaran terbaik yang dibekalkan oleh hotel, tempat tarikan pelancong, pakej pelancongan, makanan dan gaya hidup (Best Hotel deals, Best Attraction Deals, Best Tour Packages, Best Food and Lifestyle Deals) dan akan merangkumi tawaran syarikat penerbangan pada masa hadapan. </t>
  </si>
  <si>
    <t>3.       Penang Tour Packages Promotion</t>
  </si>
  <si>
    <t>Best Tour Packages</t>
  </si>
  <si>
    <t xml:space="preserve">Negeri Pulau Pinang merupakan negeri pertama di Malaysia yang bekerjasama dengan persatuan pelancongan iaitu Malaysian Chinese Tourism Association (MCTA) dalam mempromosikan pakej Pulau Pinang secara konsortium. MCTA mempromosikan  pakej pelancongan Pulau Pinang secara pakej berkumpulan untuk menggalakan pelancongan domestik ke Pulau Pinang. Sebanyak 23 pakej pelancongan yang merangkumi semua tempat pelancongan di Pulau Pinang telah dilancarkan dimana setiap pakej tersebut akan diiringi dengan pemandu pelancong tempatan. </t>
  </si>
  <si>
    <t>                Pakej Cuti – Cuti Malaysia – FOLIDAY Campaign</t>
  </si>
  <si>
    <t>                Malaysia Inbound Chinese Association (MICA) mempromosikan pakej Cuti-Cuti Malaysia untuk    merangsang pelancongan domestik. MICA telah membentuk sebuah konsortium Foliday          Campaign yang menampilkan pakej Cuti-Cuti Malaysia yang berkonsep perjalanan selamat    bersama keluarga, rakan, keseronokan dan hadiah percuma (safe travel with family, friends, fun         and freebies)</t>
  </si>
  <si>
    <t>Dalam kempen FOLIDAY ini, Pulau Pinang akan dipromosikan sebagai destinasi pelancongan pendidikan dan warisan pilihan untuk pasaran domestik, tetapi juga ke pasar China, Taiwan dan Hong Kong. Kempen FOLIDAY akan berlangsung dari bulan Julai hingga Disember 2020.</t>
  </si>
  <si>
    <t>Sebanyak 90 ejen pelancongan MICA dari seluruh Malaysia telah datang ke Pulau Pinang dari 17 hingga 19 Julai 2020 untuk membiasai diri dengan produk – produk di Pulau Pinang. Sesi B2B yang diadakan pada 17 Julai 2020 juga turut dihadiri oleh 45 penggiat - penggiat pelancongan yang termasuk hotel dan daya tarikan di Pulau Pinang. Dalam 2 hari tersebut, siaran langsung di Weibo telah berjaya mencapai lebih daripada 400,000 tontonan.</t>
  </si>
  <si>
    <t xml:space="preserve">4.       Pakej dengan Malaysia Airlines </t>
  </si>
  <si>
    <t xml:space="preserve">MHholidays sedang membangunkan pakej untuk Pulau Pinang dan akan dipromosikan melalui media sosial dan laman web Malaysia Airlines. Pakej tersebut akan merangkumi tiket penerbangan dan penginapan. PGT akan memberikan sebanyak 600 tiket masuk tarikan kepada 600 pembeli yang pertama. </t>
  </si>
  <si>
    <t>5.       Kempen Media dengan Sojern</t>
  </si>
  <si>
    <t xml:space="preserve">Sojern Traveller Platform mempunyai sebanyak 350 juta profil pelancong. Platform ini akan mengenalpasti, memahami dan mensasarkan pelancong pada semua peringkat pembelanjaan pengguna sambil menjalankan penyelidikan pasar dan melaksanakan strategi pemasaran. Platform ini menyokong pelbagai inventori dari sumber termasuk Google, AppNexus, Facebook dan berfungsi di semua media sosial, search engine, telefon bimbit dan lain-lain. </t>
  </si>
  <si>
    <t>6.       Kempen Media dengan Astro Radio</t>
  </si>
  <si>
    <t xml:space="preserve">PGT akan mempromosikan Penang Travel Deals melalui kempen media dengan Astro Radio di Malaysia. Kempen ini akan disiarkan secara langsung dan di platform digital untuk pasaran domestik di Malaysia dari Ogos hingga September 2020. Ia akan membantu memperkukuhkan jenama Pulau Pinang dan meningkatkan kesedaran destinasi / produk melalui platform dalam talian rakan kongsi dan rangkaian luar talian. Rangkaian – rangkaian Astro Radio yang terlibat termasuk, Mix FM, Sinar FM, Melody FM, HITZ FM, MY FM dan ERA FM. Kempen Astro Radio merupakan saluran tambahan selain daripada media sosial untuk mempromosikan Pulau Pinang di seluruh negara. Kempen media dengan Astro Radio pada bulan Ogos telah ditangguhkan ke bulan September disebabkan oleh peningkatan kes – kes COVID-19 di Pulau Pinang. </t>
  </si>
  <si>
    <t>7.       Kempen MATTA Fair Online</t>
  </si>
  <si>
    <t>PGT akan menyertai MATTA fair yang akan dianjurkan fari 9 September 2020 hingga 15 September 2020, dimana kempen ini berobjektif untuk mempromosikan dan mendorong pelancongan domestik di kalangan rakyat Malaysia, menggalakkan untuk meneroka, mengalami dan menikmati tawaran menarik yang ada di Pulau Pinang untuk percutian dan perlancongan di negara ini.</t>
  </si>
  <si>
    <t>8.       Kempen Cashback</t>
  </si>
  <si>
    <t xml:space="preserve">PGT akan berkolaborasi dengan Online Travel Agents (OTA) yang utama di pasaran pada akhir suku tahun (4th quarter) untuk memperkukuhkan jenama Pulau Pinang, meningkatkan kesedaran destinasi dan menggalakkan pelancongan domestik ke Pulau Pinang. Kempen ini akan diubahsuaikan mengikut perkembangan COVID-19 atau PKP dari semasa ke semasa.  </t>
  </si>
  <si>
    <t xml:space="preserve">Tindakan jangka panjang (Long Term Action) </t>
  </si>
  <si>
    <t xml:space="preserve">Pada fasa ini, PGT akan memfokuskan pada pasaran antarabangsa setelah sempadan antarabangsa dibuka semula dan pelancongan antarabangsa diizinkan. </t>
  </si>
  <si>
    <t>Kempen pemasaran akan dilakukan untuk memulihkan pasaran tumpuan pelancongan serta menerokai pasar baru. Pemasaran akan dijalankan pada pasar antarabangsa dan domestik untuk meningkatkan kesedaran melalui iklan jenama untuk menggalakkan penukaran dan pelancongan ke Pulau Pinang. </t>
  </si>
  <si>
    <t>Thanks. </t>
  </si>
  <si>
    <t>Darren Ng</t>
  </si>
  <si>
    <t>On Tue, Sep 29, 2020 at 11:58 AM Chok Yan &lt;chokyan@penangglobaltourism.com&gt; wrote:</t>
  </si>
  <si>
    <t>Dear Darren, </t>
  </si>
  <si>
    <t>For C can get the amount from Michelle. </t>
  </si>
  <si>
    <t>All the campaigns and promotions (marketing &amp; communication Dept) after MCO are for recovery.</t>
  </si>
  <si>
    <t>Cheers,</t>
  </si>
  <si>
    <t>ChokYan</t>
  </si>
  <si>
    <t>On 29 Sep 2020, at 11:53 am, Darren Ng &lt;darren@penangglobaltourism.com&gt; wrote:</t>
  </si>
  <si>
    <t>﻿</t>
  </si>
  <si>
    <t>Dear Mr Ooi,</t>
  </si>
  <si>
    <t>For question a &amp; b, we can use the Tourism Recovery Plan, as for question c, do we have the figure?</t>
  </si>
  <si>
    <t>On Tue, Sep 29, 2020 at 9:52 AM Darren Ng &lt;darren@penangglobaltourism.com&gt; wrote:</t>
  </si>
  <si>
    <t>Below are the questions from YB. ZOLKIFLY BIN MD. LAZIM:</t>
  </si>
  <si>
    <t>Sektor Pelancongan di Pulau Pinang.</t>
  </si>
  <si>
    <t>(a) Apakah rancangan Kerajaan Negeri untuk memulihkan sektor pelancongan yang terjejas teruk disebabkan pandemik COVID-19?</t>
  </si>
  <si>
    <t>(b) Jelaskan kaedah promosi serta perancangan Kerajaan Negeri dalam mempromosikan semula Pulau Pinang walaupun masih dalam cabaran pandemik COVID-19.</t>
  </si>
  <si>
    <t>(c) Jumlah peruntukan yang dibelanjakan untuk tujuan di atas.</t>
  </si>
  <si>
    <t>Please advise.</t>
  </si>
  <si>
    <t>Thanks.</t>
  </si>
  <si>
    <t>Manager</t>
  </si>
  <si>
    <t>Penang Global Tourism</t>
  </si>
  <si>
    <t>(State Tourism Bureau)</t>
  </si>
  <si>
    <t>T:  +604 264 3456 W: mypenang.gov.my  </t>
  </si>
  <si>
    <t>FB: Penang Global Tourism   Instagram.com/penang.experience  T: twitter.com/PenangXperience</t>
  </si>
  <si>
    <t>A: 8-B (1st floor) The Whiteaways Arcade, Lebuh Pantai, George Town, 10300 Penang.</t>
  </si>
  <si>
    <t>   </t>
  </si>
  <si>
    <t>--</t>
  </si>
  <si>
    <t>T:  +604 264 3456 W: mypenang.gov.my  </t>
  </si>
  <si>
    <t>Penang Assam Laksa takes 7th place in CNN’s listing of the World’s 50 Best Foods (2018)</t>
  </si>
  <si>
    <t>Penang featured as Asia’s Next Great Foodie City by Condè Nast Traveler (2018)</t>
  </si>
  <si>
    <t>CNN listed Penang as one of the 19 Best Places to Travel for the Spring of 2019</t>
  </si>
  <si>
    <t>CNN listed Penang as one of the Best Places to Visit for the Ultimate Asia Experience (2019)</t>
  </si>
  <si>
    <t>Penang ranked No. 8 in the World’s 21 Great Value Beach Destinations by International Living (2019)</t>
  </si>
  <si>
    <t>CNN listed George Town as 1 of the 13 Most Picturesque Towns in Asia (2019)</t>
  </si>
  <si>
    <t>Mirror Online listed Penang as one of the World’s Top 30 Best Cities for Street Food (2019)</t>
  </si>
  <si>
    <t>Penang made it into Condè Nast Traveler’s list of “The Best Islands In The World: 2019 Readers’ Choice Awards”</t>
  </si>
  <si>
    <t>CNA Luxury featured Penang’s growing fine dining scene (2019)</t>
  </si>
  <si>
    <t>The Travel listed Penang as one of the 20 Destinations With The Most Beautiful Beaches (2019)</t>
  </si>
  <si>
    <t>The Telegraph listed Penang #2 in “Six of the World’s Most Thrilling Long Haul City Breaks” (2020)</t>
  </si>
  <si>
    <t>BUDGET TRACKING FOR 2020</t>
  </si>
  <si>
    <t>TOTAL</t>
  </si>
  <si>
    <t>ACTUAL</t>
  </si>
  <si>
    <t>FORECAST</t>
  </si>
  <si>
    <t>TOTAL 
(TILL AUG)</t>
  </si>
  <si>
    <t>TOTAL (YEARLY)</t>
  </si>
  <si>
    <t>BUDGET</t>
  </si>
  <si>
    <t>JAN</t>
  </si>
  <si>
    <t>FEB</t>
  </si>
  <si>
    <t>MAR</t>
  </si>
  <si>
    <t>APR</t>
  </si>
  <si>
    <t>MAY</t>
  </si>
  <si>
    <t>JUN</t>
  </si>
  <si>
    <t>JUL</t>
  </si>
  <si>
    <t>AUG</t>
  </si>
  <si>
    <t>SEPT</t>
  </si>
  <si>
    <t>OCT</t>
  </si>
  <si>
    <t>NOV</t>
  </si>
  <si>
    <t>DEC</t>
  </si>
  <si>
    <t>ESTIMATED INCOME</t>
  </si>
  <si>
    <t>Fund from State Govt - 2020</t>
  </si>
  <si>
    <t>Fund from Levy</t>
  </si>
  <si>
    <t>Sales - TIC</t>
  </si>
  <si>
    <t>Other Income</t>
  </si>
  <si>
    <t>Dividen Income</t>
  </si>
  <si>
    <t>EXPENSES</t>
  </si>
  <si>
    <t>OPERATING EXPENSES (OPEX) - PGT</t>
  </si>
  <si>
    <t xml:space="preserve">Salary </t>
  </si>
  <si>
    <t>Salary</t>
  </si>
  <si>
    <t>Allowance</t>
  </si>
  <si>
    <t>Gratuity</t>
  </si>
  <si>
    <t>Incentive/Bonus</t>
  </si>
  <si>
    <t>Bonus</t>
  </si>
  <si>
    <t>EPF</t>
  </si>
  <si>
    <t>Socso</t>
  </si>
  <si>
    <t>EIS</t>
  </si>
  <si>
    <t>Medical Fee</t>
  </si>
  <si>
    <t>Overtime</t>
  </si>
  <si>
    <t>OT</t>
  </si>
  <si>
    <t>Insurance</t>
  </si>
  <si>
    <t>Trainee Allowance</t>
  </si>
  <si>
    <t>Trainee</t>
  </si>
  <si>
    <t>Mileage/Toll Claims/Petrol</t>
  </si>
  <si>
    <t>Mileage</t>
  </si>
  <si>
    <t>Telephone/Fax /Email</t>
  </si>
  <si>
    <t>Tel</t>
  </si>
  <si>
    <t>Electricity &amp; Water</t>
  </si>
  <si>
    <t>Ele</t>
  </si>
  <si>
    <t>Office Rental</t>
  </si>
  <si>
    <t>Rental</t>
  </si>
  <si>
    <t>Team Building</t>
  </si>
  <si>
    <t>Skills Development</t>
  </si>
  <si>
    <t>Training</t>
  </si>
  <si>
    <t>Annual Dinner</t>
  </si>
  <si>
    <t>Postage &amp; Courier</t>
  </si>
  <si>
    <t xml:space="preserve">Postage </t>
  </si>
  <si>
    <t>Stationery &amp; Supplies</t>
  </si>
  <si>
    <t>Stationery</t>
  </si>
  <si>
    <t xml:space="preserve">Photostating &amp; Others/Photography                 </t>
  </si>
  <si>
    <t>Photostat</t>
  </si>
  <si>
    <t>Newspapers/books</t>
  </si>
  <si>
    <t>Newspaper</t>
  </si>
  <si>
    <t>Office Upkeep &amp; expenses</t>
  </si>
  <si>
    <t>Office Upkeep</t>
  </si>
  <si>
    <t>Refreshment &amp; Food</t>
  </si>
  <si>
    <t>Refreshment</t>
  </si>
  <si>
    <t>Meeting expenses</t>
  </si>
  <si>
    <t>Meeting Exp</t>
  </si>
  <si>
    <t>Upkeep of M Vehicle</t>
  </si>
  <si>
    <t>Upkeep M/V</t>
  </si>
  <si>
    <t>Staff Uniform</t>
  </si>
  <si>
    <t>Miscellaneous Expenses</t>
  </si>
  <si>
    <t>Misc</t>
  </si>
  <si>
    <t>Advertisement - Vacancy</t>
  </si>
  <si>
    <t>Ads- Vacancy</t>
  </si>
  <si>
    <t xml:space="preserve">Trade Mark </t>
  </si>
  <si>
    <t>Trade Mark</t>
  </si>
  <si>
    <t xml:space="preserve">Audit Fee                            </t>
  </si>
  <si>
    <t>Audit</t>
  </si>
  <si>
    <t>Accounting fee &amp; Payroll (Outsource)</t>
  </si>
  <si>
    <t>Accounting fee</t>
  </si>
  <si>
    <t>Secretarial fee</t>
  </si>
  <si>
    <t xml:space="preserve">Allowance - BOD </t>
  </si>
  <si>
    <t>Allowance - BOD</t>
  </si>
  <si>
    <t xml:space="preserve">Income tax consultancy fee                   </t>
  </si>
  <si>
    <t>Income Tax</t>
  </si>
  <si>
    <t xml:space="preserve">Bank charges                            </t>
  </si>
  <si>
    <t>Bank Charges</t>
  </si>
  <si>
    <t xml:space="preserve">Filing fee                              </t>
  </si>
  <si>
    <t>Filing fee</t>
  </si>
  <si>
    <t>Legal &amp; Professional Fees</t>
  </si>
  <si>
    <t>Legal</t>
  </si>
  <si>
    <t>License Fee (TIC)</t>
  </si>
  <si>
    <t>License</t>
  </si>
  <si>
    <t>Taxation</t>
  </si>
  <si>
    <t>Tax</t>
  </si>
  <si>
    <t>Gain/Loss of Forex Exchange</t>
  </si>
  <si>
    <t>Gain</t>
  </si>
  <si>
    <t>Fixed Asset Written off</t>
  </si>
  <si>
    <t xml:space="preserve">Fixed Asset </t>
  </si>
  <si>
    <t>Depreciation of Fixed Assets</t>
  </si>
  <si>
    <t>Depreciate</t>
  </si>
  <si>
    <t>OPERATING EXPENSES (OPEX) - TIC</t>
  </si>
  <si>
    <t>Incentive / Bonus</t>
  </si>
  <si>
    <t>Medical fee</t>
  </si>
  <si>
    <t>Trainer &amp; Trainee Allowance</t>
  </si>
  <si>
    <t>Mileage /Toll claims/Petrol</t>
  </si>
  <si>
    <t xml:space="preserve">Office Rental </t>
  </si>
  <si>
    <t>CAPITAL EXPENDITURE (CAPEX) - PGT</t>
  </si>
  <si>
    <t>Computers (Hardware &amp; Software)</t>
  </si>
  <si>
    <t>Computer</t>
  </si>
  <si>
    <t>Motor Vechile</t>
  </si>
  <si>
    <t>M/V</t>
  </si>
  <si>
    <t xml:space="preserve">Office Equipment </t>
  </si>
  <si>
    <t>O.Equipemnt</t>
  </si>
  <si>
    <t xml:space="preserve">Furniture &amp; Fittings </t>
  </si>
  <si>
    <t>FF</t>
  </si>
  <si>
    <t>CAPITAL EXPENDITURE (CAPEX) - TIC</t>
  </si>
  <si>
    <t xml:space="preserve">Computers (Hardware &amp; Software) </t>
  </si>
  <si>
    <t>Furniture &amp; Fittings</t>
  </si>
  <si>
    <t>Renovation</t>
  </si>
  <si>
    <t>MARKETING/TOURISM PROMOTION</t>
  </si>
  <si>
    <t>Banner Streamers &amp; artwork</t>
  </si>
  <si>
    <t>Banner</t>
  </si>
  <si>
    <t>Printing of Business Card</t>
  </si>
  <si>
    <t>Printing</t>
  </si>
  <si>
    <t xml:space="preserve">FAM Trip </t>
  </si>
  <si>
    <t>Hosting</t>
  </si>
  <si>
    <t>Lunch/Dinner hosting</t>
  </si>
  <si>
    <t>Local Travel</t>
  </si>
  <si>
    <t>Online Promotions (E-coupon)</t>
  </si>
  <si>
    <t>E-Coupon</t>
  </si>
  <si>
    <t>MCTA Recovery Campaign</t>
  </si>
  <si>
    <t xml:space="preserve">Recovery </t>
  </si>
  <si>
    <t>Domestic Campaign</t>
  </si>
  <si>
    <t>Pg Travel Deals with Sojern *New</t>
  </si>
  <si>
    <t>Pg Travel Deals with Astro *New</t>
  </si>
  <si>
    <t>Cashback campaign (Klook, Booking.com, Shopback &amp; AA) *New</t>
  </si>
  <si>
    <t xml:space="preserve"> E-wallet/Airlines Domestic Campaign *New</t>
  </si>
  <si>
    <t>MICA Penang Foliday Consortium Campaign *New</t>
  </si>
  <si>
    <t>Matta Fair (Online) *New</t>
  </si>
  <si>
    <t>T. Promotion</t>
  </si>
  <si>
    <t>MATTA Fair (Tourism Tax) to be refunded to hoteliers/agents</t>
  </si>
  <si>
    <t>Tourism Tax</t>
  </si>
  <si>
    <t>EPY Roadshow</t>
  </si>
  <si>
    <t>World Travel Mart (London)</t>
  </si>
  <si>
    <t xml:space="preserve">Europe - ITB Berlin (Germany) </t>
  </si>
  <si>
    <t>Europen-Malaysia Airlines UK Tactical Campaign</t>
  </si>
  <si>
    <t>Tactical Campaign</t>
  </si>
  <si>
    <t>Europe-Qatar Airways Europe Tactical Campaign</t>
  </si>
  <si>
    <t xml:space="preserve">China Roadshows with Qingdao Airlines &amp; </t>
  </si>
  <si>
    <t>Mkt Support-Airlines</t>
  </si>
  <si>
    <t>China Marketing Campaign(Ctrip &amp; Tuniu)</t>
  </si>
  <si>
    <t xml:space="preserve">Hong Kong - Tactical Campaign </t>
  </si>
  <si>
    <t>Singapore - Tactical Campaign with Airlines/OTA/Wholsaler</t>
  </si>
  <si>
    <t>Australia -   Tactical Promotion - OTA/Wholesaler</t>
  </si>
  <si>
    <t xml:space="preserve">Taiwan - Tactical Campaign </t>
  </si>
  <si>
    <t>Taiwan - Visit Penang Year Award Night (2019 : VPY Launch)</t>
  </si>
  <si>
    <t>Indonesia - Tactical Campaign with Airlines</t>
  </si>
  <si>
    <t>Thailand - Tactical Campaign</t>
  </si>
  <si>
    <t>Korea -Tactical Campaign with Airlines and Agents</t>
  </si>
  <si>
    <t xml:space="preserve">Brunei - ATF Asean Travel Fair </t>
  </si>
  <si>
    <t>Japan -  JATA Tourism Expo</t>
  </si>
  <si>
    <t>Japan - Tactical Campaign</t>
  </si>
  <si>
    <t>Vietnam - Tactical Campaign</t>
  </si>
  <si>
    <t>Tactical Campaign - Regional</t>
  </si>
  <si>
    <t>ME - Tactical Campaign B2B</t>
  </si>
  <si>
    <t>ME - Emirates Holidays Campaign</t>
  </si>
  <si>
    <t>ME - Travel &amp; Exhibition 2020 Roadshow to Doha</t>
  </si>
  <si>
    <t>PATA Travel Mart (Online)</t>
  </si>
  <si>
    <t>Wedding Tourism</t>
  </si>
  <si>
    <t xml:space="preserve">Provisional </t>
  </si>
  <si>
    <t>COMMUNICATIONS</t>
  </si>
  <si>
    <t>Copywriting/Translation</t>
  </si>
  <si>
    <t>Copywriting</t>
  </si>
  <si>
    <t>Photo/Video Archiving</t>
  </si>
  <si>
    <t>Photo/Video</t>
  </si>
  <si>
    <t>Video Production</t>
  </si>
  <si>
    <t>Website (Maintenance)</t>
  </si>
  <si>
    <t>Dev Website</t>
  </si>
  <si>
    <t>Mobile Apps</t>
  </si>
  <si>
    <t>Ebuzz - EDMs/ Newsletter</t>
  </si>
  <si>
    <t>Ebuzz</t>
  </si>
  <si>
    <t>Advertisement in Magazines</t>
  </si>
  <si>
    <t>Ads - Mag</t>
  </si>
  <si>
    <t>In-flight Magazine (Tourism Tax)</t>
  </si>
  <si>
    <t>In-flight Magazine (Hotel Fee 2019)</t>
  </si>
  <si>
    <t>Hotel fee</t>
  </si>
  <si>
    <t xml:space="preserve">Production cost of ads on Billboards / CAT buses / CUBE </t>
  </si>
  <si>
    <t>Ads - Billboard</t>
  </si>
  <si>
    <t>SG-Travellator in Dhoby Ghaut MRT (Tourism Tax)</t>
  </si>
  <si>
    <t>TW-OOH Ads in Taipei (Tourism Tax)</t>
  </si>
  <si>
    <t>Publicity - Penang Yosakoi Parade</t>
  </si>
  <si>
    <t>Publicity</t>
  </si>
  <si>
    <t>Publicity - Hot Air Balloon</t>
  </si>
  <si>
    <t>Publicity - Pg Tech Fest</t>
  </si>
  <si>
    <t>Publicity - EPY 2020</t>
  </si>
  <si>
    <t>Publicity - Other Events</t>
  </si>
  <si>
    <t>KL Covered Walkway OOH (Tourism Tax)</t>
  </si>
  <si>
    <t>LED advertising - Domestic (for events)</t>
  </si>
  <si>
    <t>Ads - Outdoor</t>
  </si>
  <si>
    <t>Social Media</t>
  </si>
  <si>
    <t>Ads - Social Media</t>
  </si>
  <si>
    <t>Provisional</t>
  </si>
  <si>
    <t>EVENTS</t>
  </si>
  <si>
    <t>Contribution/Sponsor</t>
  </si>
  <si>
    <t>Last Fri, Sat &amp; Sun for the month (12 months)</t>
  </si>
  <si>
    <t>Penang International Food Festival (Hotel Fee)</t>
  </si>
  <si>
    <t>Hotel Fee</t>
  </si>
  <si>
    <t>Penang Hot Air Balloon Fiesta (Hotel Fee)</t>
  </si>
  <si>
    <t>Penang Arts Container (2019-2020)</t>
  </si>
  <si>
    <t>TOURISM SERVICES</t>
  </si>
  <si>
    <t>Souvenirs/Gifts</t>
  </si>
  <si>
    <t>Souvenirs</t>
  </si>
  <si>
    <t xml:space="preserve">Heritage walk &amp; tour / Car Free Day Event </t>
  </si>
  <si>
    <t>Welcoming reception &amp; Conference</t>
  </si>
  <si>
    <t>New Brochures</t>
  </si>
  <si>
    <t xml:space="preserve">Marking Georgetown Brochure (2 Languages) </t>
  </si>
  <si>
    <t>Trade Show Booklet&amp;Brochure  (8 Languages)</t>
  </si>
  <si>
    <t xml:space="preserve">Peranakan Brochure &amp; Booklet </t>
  </si>
  <si>
    <t>George Town Heritage Site Map</t>
  </si>
  <si>
    <t>Cruise Brochure</t>
  </si>
  <si>
    <t>Heritage Walkabout Brochure</t>
  </si>
  <si>
    <t>Tour &amp; Incentive Booklet</t>
  </si>
  <si>
    <t>Penang Travellers Map (2 Languages)</t>
  </si>
  <si>
    <t>Food Trails (2 Languages)</t>
  </si>
  <si>
    <t>Calendar of Events</t>
  </si>
  <si>
    <t>Penang Here &amp; Now</t>
  </si>
  <si>
    <t>Discovery Balik Pulau</t>
  </si>
  <si>
    <t>Teluk Bahang Map</t>
  </si>
  <si>
    <t>PGT Networking with Tourism Players</t>
  </si>
  <si>
    <t>Brochure Distribution fee</t>
  </si>
  <si>
    <t>Professional fee</t>
  </si>
  <si>
    <t>Safety Accreditation Programme</t>
  </si>
  <si>
    <t>Brochure Rack</t>
  </si>
  <si>
    <t>Brochure</t>
  </si>
  <si>
    <t xml:space="preserve">Tourism Master Plan </t>
  </si>
  <si>
    <t>PTMP</t>
  </si>
  <si>
    <t>Penang Asian Comic Museum (Rental) (Tourism Tax)</t>
  </si>
  <si>
    <t xml:space="preserve">PENANG CENTRE OF EDUCATION TOURISM </t>
  </si>
  <si>
    <t xml:space="preserve">Pg Centre of Education Tourism </t>
  </si>
  <si>
    <t>PCET</t>
  </si>
  <si>
    <t>Membership fee collection</t>
  </si>
  <si>
    <t xml:space="preserve">PENANG CENTRE MEDICAL TOURISM </t>
  </si>
  <si>
    <t>Pg Centre of Medical Tourism</t>
  </si>
  <si>
    <t>PMED</t>
  </si>
  <si>
    <t>OTHERS</t>
  </si>
  <si>
    <t>Prepayments</t>
  </si>
  <si>
    <t>Prepayment</t>
  </si>
  <si>
    <t xml:space="preserve">Accrual </t>
  </si>
  <si>
    <t>Accrual</t>
  </si>
  <si>
    <t>TOTAL PGT BUDGET</t>
  </si>
  <si>
    <t>INCOME</t>
  </si>
  <si>
    <t>EXPENSES (PGT + OTHERS)</t>
  </si>
  <si>
    <t>ACCRUAL</t>
  </si>
  <si>
    <t>BALANCE</t>
  </si>
  <si>
    <t>CHINA CAMPAIGN(2017 BUDGET)</t>
  </si>
  <si>
    <t xml:space="preserve"> Social Media Management Marketing</t>
  </si>
  <si>
    <t xml:space="preserve"> FAMs </t>
  </si>
  <si>
    <t xml:space="preserve"> OTA Campaigns</t>
  </si>
  <si>
    <t xml:space="preserve"> Airlines Marketing</t>
  </si>
  <si>
    <t>TOTAL LEVY</t>
  </si>
  <si>
    <t>Grand Total (PGT + Levy)</t>
  </si>
  <si>
    <t>1. Kempen Social media</t>
  </si>
  <si>
    <t>Sejak permulaan penularan wabak COVID-19 ini, PGT lebih fokus kepada mempromosi Pulau Pinang sebagai destinasi pelancongan melalui media sosial. Untuk memastikan Pulau Pinang kekal sebagai destinasi pelancongan utama pilihan pelancong, PGT telah meningkatkan kekerapan posting dalam media sosial sehingga pengakhiran perintah kawalan pergerakkan Pemulihan. Pada masa kini, saluran media sosial PGT telah merangkumi saluran seperti Facebook, Instagram, Linkedin, Youtube, Youku, Weibo, Wechat and TikTok</t>
  </si>
  <si>
    <t>Jumlah follower PGT bertambah secara organic, dari 60,000 follower meningkat sebanyak 15%, dan melebihi daripada 69,000 pada 20 September 2020.</t>
  </si>
  <si>
    <t>Selain itu, PGT juga telah menjalankan pengiklanan di media sosial untuk menggalakkan pelancongan domestik ke Pulau Pinang, Pengiklanan tersebut akan menonjolkan keistimewaan Pulau Pinang termasuk makanan tempatan, gaya hidup, alam semula jadi, pengembaraan, budaya dan warisan.</t>
  </si>
  <si>
    <t>Pengiklanan di media sosial akan ditujukkan kepada laman web – penangtraveldeals.com dimana pembelian pakej secara langsung dengan penggiat-penggiat pelancongan yang berkenaan dapat dilaksanakan.</t>
  </si>
  <si>
    <t>2. Kempen “Yes, This is Penang &amp; Penang Through Lenses”</t>
  </si>
  <si>
    <t>Kempen ini akan menggalakkan lawatan semula (revisitation) ke Pulau Pinang, dimana ia menumpukan kepada pemasaran destinasi seperti Seberang Perai, Balik Pulau dan juga Teluk Bahang.</t>
  </si>
  <si>
    <t xml:space="preserve">3. Kempen 7 World Wonders of Penang </t>
  </si>
  <si>
    <t>Pulau Pinang juga terkenal dengan tempat tarikan pelancong yang tiada bandingan di dunia yang kini dijenamakan sebagai 7 Keajaiban Dunia Pulau Pinang. Ia terdiri daripada The Habitat, Penang Hill, The Top Penang, The Gravityz, Tech Dome Penang, Entopia by Penang Butterfly Farm dan Escape Theme Park. Kempen ini akan mempromosikan ketujuh – tujuh tempat tarikan pelancong ini melalui media sosial, saluran – saluran Astro Radio dan pejalan kaki tertutup (covered walkways) di Jalan Sultan Ismail dan Jalan Raja Chulan. Kempen ini juga telah mendapat sambutan baik dari media – media tempatan seperti RTM, surat khabar dan majalah – majalah tempatan.</t>
  </si>
  <si>
    <t>4. Penang Give You Peace of Mind</t>
  </si>
  <si>
    <t>Dua video promosi iaitu, “Your Safety is our Priority” dan “Thank you for keeping Penang safe” telah dihasilkan untuk kempen ini, dimana ia menonjolkan usaha – usaha yang dilaksanakan oleh semua pihak dalam meningkatkan imej Pulau Pinang sebagai destinasi yang selamat. Pihak – pihak yang terlibat dalam video ini adalah termasuk EXCO PETACE, Lapangan Terbang Antarabangsa, Pelabuhan Swettenham, Rapid Penang, Malaysian Association of Hotels (MAH), Malaysian Association of Tour &amp; Travel Agents (MATTA), Malaysian Chinese Tourism Association (MCTA) dan Association of Tourism Attractions Penang (ATAP) berkerjasama dalam meningkatkan keyakinan pelawat untuk melancong ke negeri Pulau Pinang.</t>
  </si>
  <si>
    <t>5. Sistem Akreditasi bagi Kesiapsiagaan COVID-19 di Pulau Pinang (COVID-19 Safety Accreditation Programme)</t>
  </si>
  <si>
    <t>EXCO Pelancongan dan Ekonomi Kreatif (PETACE), YB Yeoh Soon Hin telah memulakan sistem akreditasi bagi kesiapsiagaan Pasca COVID-19 untuk memperkasa langkah pencegahan COVID-19 dikalangan penggiat industri pelancongan Pulau Pinang. Objektif utama program akreditasi ini adalah untuk memberi keyakinan kepada pelawat - pelawat untuk berkunjung ke Pulau Pinang.</t>
  </si>
  <si>
    <t>Akreditasi ini akan diberikan kepada penggiat-penggiat industri pelancongan yang telah memenuhi dan mematuhi garis panduan dan prosedur operasi standard (SOP) kebersihan dan keselamatan yang ditetapkan dan dianggotai oleh pihak berkuasa tempatan iaitu Jabatan Kesihatan Negeri Pulau Pinang (JKNPP), Majlis Bandaraya Pulau Pinang (MBPP), Majlis Bandaraya Seberang Perai (MBSP), Pejabat EXCO Pelancongan dan Ekonomi Kreatif (PETACE), dan Penang Global Tourism (PGT). Proses audit yang menyeluruh juga akan dijalankan untuk memastikan semua garis panduan dan prosedur operasi standard dipatuhi sebelum kelulusan permohonan akreditasi tersebut. Pihak yang telah memenuhi SOP akreditasi ini akan diberi logo rasmi untuk dipamerkan di premis serta untuk kegunaan promosi dan pemasaran. Mempamerkan logo akreditasi di premis hotel dan tempat daya tarikan akan memberi keyakinan dan keamanan yang tinggi kepada pelancong semasa lawatan mereka di Pulau Pinang.</t>
  </si>
  <si>
    <t>6. Thank You Frontliners Campaign</t>
  </si>
  <si>
    <t>Kempen promosi dan pemasaran akan diterusan dengan penggiat industri pelancongan seperti syarikat penerbangan, hotel penginapan, tempat tarikan, agen pelancongan untuk mengadakan pakej pelancongan di Pulau Pinang yang lumayan dengan tujuan memulihkan pasaran pelancongan domestik dan antarabangsa. Kempen – kempen yang telah dilaksanakan dalam fasa ini adalah seperti berikut:</t>
  </si>
  <si>
    <t>1. Outdoor Advertising Campaign in Kuala Lumpur – Covered Walkways</t>
  </si>
  <si>
    <t>Kempen pengiklanan di pejalan kaki tertutup (covered walkways) pusat bandar Kuala Lumpur akan diadakan selama 12 bulan di Jalan Sultan Ismail dan Jalan Raja Chulan berhadapan dengan Wisma Genting dan Wisma Cosway.</t>
  </si>
  <si>
    <t>2. JOM! Experience Penang Campaign</t>
  </si>
  <si>
    <t>Dalam usaha mengukuhkan pelancongan domestik di kalangan penduduk tempatan, laman web penangtraveldeals.com telah dilancarkan untuk memberikan maklumat tumpuan untuk pelancong yang ingin melawat Pulau Pinang.  JOM! Experience Penang Campaign menawarkan platform yang sesuai bagi mereka yang merancang perjalanan mereka dengan tawaran terbaik yang dibekalkan oleh hotel, tempat tarikan pelancong, pakej pelancongan, makanan dan gaya hidup (Best Hotel deals, Best Attraction Deals, Best Tour Packages, Best Food and Lifestyle Deals) dan akan merangkumi tawaran syarikat penerbangan pada masa hadapan.</t>
  </si>
  <si>
    <t>3. Penang Tour Packages Promotion</t>
  </si>
  <si>
    <t>Negeri Pulau Pinang merupakan negeri pertama di Malaysia yang bekerjasama dengan persatuan pelancongan iaitu Malaysian Chinese Tourism Association (MCTA) dalam mempromosikan pakej Pulau Pinang secara konsortium. MCTA mempromosikan  pakej pelancongan Pulau Pinang secara pakej berkumpulan untuk menggalakan pelancongan domestik ke Pulau Pinang. Sebanyak 23 pakej pelancongan yang merangkumi semua tempat pelancongan di Pulau Pinang telah dilancarkan dimana setiap pakej tersebut akan diiringi dengan pemandu pelancong tempatan.</t>
  </si>
  <si>
    <t>4. Pakej Cuti – Cuti Malaysia – FOLIDAY Campaign</t>
  </si>
  <si>
    <t xml:space="preserve">5. Pakej dengan Malaysia Airlines </t>
  </si>
  <si>
    <t>MHholidays sedang membangunkan pakej untuk Pulau Pinang dan akan dipromosikan melalui media sosial dan laman web Malaysia Airlines. Pakej tersebut akan merangkumi tiket penerbangan dan penginapan. PGT akan memberikan sebanyak 600 tiket masuk tarikan kepada 600 pembeli yang pertama.</t>
  </si>
  <si>
    <t>6. Kempen Media dengan Sojern</t>
  </si>
  <si>
    <t>Sojern Traveller Platform mempunyai sebanyak 350 juta profil pelancong. Platform ini akan mengenalpasti, memahami dan mensasarkan pelancong pada semua peringkat pembelanjaan pengguna sambil menjalankan penyelidikan pasar dan melaksanakan strategi pemasaran. Platform ini menyokong pelbagai inventori dari sumber termasuk Google, AppNexus, Facebook dan berfungsi di semua media sosial, search engine, telefon bimbit dan lain-lain.</t>
  </si>
  <si>
    <t>7. Kempen Media dengan Astro Radio</t>
  </si>
  <si>
    <t>PGT akan mempromosikan Penang Travel Deals melalui kempen media dengan Astro Radio di Malaysia. Kempen ini akan disiarkan secara langsung dan di platform digital untuk pasaran domestik di Malaysia dari Ogos hingga September 2020. Ia akan membantu memperkukuhkan jenama Pulau Pinang dan meningkatkan kesedaran destinasi / produk melalui platform dalam talian rakan kongsi dan rangkaian luar talian. Rangkaian – rangkaian Astro Radio yang terlibat termasuk, Mix FM, Sinar FM, Melody FM, HITZ FM, MY FM dan ERA FM. Kempen Astro Radio merupakan saluran tambahan selain daripada media sosial untuk mempromosikan Pulau Pinang di seluruh negara. Kempen media dengan Astro Radio pada bulan Ogos telah ditangguhkan ke bulan September disebabkan oleh peningkatan kes – kes COVID-19 di Pulau Pinang.</t>
  </si>
  <si>
    <t>8. Kempen MATTA Fair Online</t>
  </si>
  <si>
    <t>9. Kempen Cashback</t>
  </si>
  <si>
    <t>PGT akan berkolaborasi dengan Online Travel Agents (OTA) yang utama di pasaran pada akhir suku tahun (4th quarter) untuk memperkukuhkan jenama Pulau Pinang, meningkatkan kesedaran destinasi dan menggalakkan pelancongan domestik ke Pulau Pinang. Kempen ini akan diubahsuaikan mengikut perkembangan COVID-19 atau PKP dari semasa ke semasa. </t>
  </si>
  <si>
    <t>Kempen Social Media</t>
  </si>
  <si>
    <t>Kempen “Yes, This is Penang &amp; Penang Through Lenses”/Kempen 7 World Wonders of Penang /Penang Give You Peace of Mind</t>
  </si>
  <si>
    <t xml:space="preserve"> Penang Tour Packages Promotion</t>
  </si>
  <si>
    <t>Pakej Cuti – Cuti Malaysia – FOLIDAY Campaign</t>
  </si>
  <si>
    <t>Kempen Media dengan Sojern</t>
  </si>
  <si>
    <t>Kempen Media dengan Astro Radio</t>
  </si>
  <si>
    <t>Kempen MATTA Fair Online</t>
  </si>
  <si>
    <t>Kempen Cashback</t>
  </si>
  <si>
    <t>MH HOLIDAYS</t>
  </si>
  <si>
    <t xml:space="preserve">Pakej dengan Malaysia Airlines </t>
  </si>
  <si>
    <t>Outdoor Advertising Campaign in Kuala Lumpur – Covered Walkways</t>
  </si>
  <si>
    <t>JOM! Experience Penang Campaign/ Thank You Frontliners Campaign</t>
  </si>
  <si>
    <t>Sistem Akreditasi bagi Kesiapsiagaan COVID-19 di Pulau Pinang (COVID-19 Safety Accreditation Programme)</t>
  </si>
  <si>
    <t>Pakej Cuti – Cuti Malaysia – FOLIDAY Campaign dan lain-lain</t>
  </si>
  <si>
    <t>Mkt</t>
  </si>
  <si>
    <t>Comms</t>
  </si>
  <si>
    <t>Wedding Tourism &amp; EPY Roadshow/Launching of JOM!EPY</t>
  </si>
  <si>
    <t>Others</t>
  </si>
  <si>
    <t>Dept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</si>
</sst>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000_);_(* \(#,##0.0000\);_(* &quot;-&quot;??_);_(@_)"/>
  </numFmts>
  <fonts count="52" x14ac:knownFonts="1">
    <font>
      <sz val="11"/>
      <color theme="1"/>
      <name val="Arial"/>
      <family val="2"/>
    </font>
    <font>
      <sz val="11"/>
      <color theme="1"/>
      <name val="Arial"/>
      <family val="2"/>
    </font>
    <font>
      <b/>
      <sz val="11"/>
      <color theme="3"/>
      <name val="Arial"/>
      <family val="2"/>
    </font>
    <font>
      <b/>
      <sz val="11"/>
      <color theme="1"/>
      <name val="Arial"/>
      <family val="2"/>
    </font>
    <font>
      <sz val="18"/>
      <color indexed="9"/>
      <name val="Arial"/>
      <family val="2"/>
    </font>
    <font>
      <sz val="10"/>
      <name val="Arial"/>
      <family val="2"/>
    </font>
    <font>
      <u/>
      <sz val="10"/>
      <color indexed="12"/>
      <name val="Arial"/>
      <family val="2"/>
    </font>
    <font>
      <u/>
      <sz val="8"/>
      <color indexed="12"/>
      <name val="Arial"/>
      <family val="2"/>
    </font>
    <font>
      <u/>
      <sz val="9"/>
      <color indexed="12"/>
      <name val="Arial"/>
      <family val="2"/>
    </font>
    <font>
      <u/>
      <sz val="10"/>
      <color theme="3"/>
      <name val="Arial"/>
      <family val="2"/>
    </font>
    <font>
      <b/>
      <sz val="11"/>
      <name val="Arial"/>
      <family val="2"/>
    </font>
    <font>
      <b/>
      <sz val="8"/>
      <name val="Arial"/>
      <family val="2"/>
    </font>
    <font>
      <b/>
      <sz val="9"/>
      <name val="Arial"/>
      <family val="2"/>
    </font>
    <font>
      <sz val="10"/>
      <color indexed="9"/>
      <name val="Arial"/>
      <family val="2"/>
    </font>
    <font>
      <sz val="9"/>
      <color indexed="9"/>
      <name val="Arial"/>
      <family val="2"/>
    </font>
    <font>
      <sz val="8"/>
      <color indexed="9"/>
      <name val="Arial"/>
      <family val="2"/>
    </font>
    <font>
      <sz val="9"/>
      <name val="Arial"/>
      <family val="2"/>
    </font>
    <font>
      <sz val="10"/>
      <color theme="3"/>
      <name val="Arial"/>
      <family val="2"/>
    </font>
    <font>
      <sz val="12"/>
      <color indexed="9"/>
      <name val="Arial"/>
      <family val="2"/>
    </font>
    <font>
      <b/>
      <sz val="12"/>
      <name val="Arial"/>
      <family val="2"/>
    </font>
    <font>
      <b/>
      <sz val="12"/>
      <color theme="3"/>
      <name val="Arial"/>
      <family val="2"/>
    </font>
    <font>
      <sz val="8"/>
      <name val="Arial"/>
      <family val="2"/>
    </font>
    <font>
      <b/>
      <sz val="10"/>
      <name val="Arial"/>
      <family val="2"/>
    </font>
    <font>
      <b/>
      <sz val="10"/>
      <color theme="3"/>
      <name val="Arial"/>
      <family val="2"/>
    </font>
    <font>
      <sz val="12"/>
      <color theme="3"/>
      <name val="Arial"/>
      <family val="2"/>
    </font>
    <font>
      <sz val="12"/>
      <name val="Arial"/>
      <family val="2"/>
    </font>
    <font>
      <sz val="12"/>
      <color indexed="10"/>
      <name val="Arial"/>
      <family val="2"/>
    </font>
    <font>
      <b/>
      <sz val="12"/>
      <color indexed="9"/>
      <name val="Arial"/>
      <family val="2"/>
    </font>
    <font>
      <b/>
      <sz val="8"/>
      <color indexed="9"/>
      <name val="Arial"/>
      <family val="2"/>
    </font>
    <font>
      <b/>
      <sz val="9"/>
      <color indexed="9"/>
      <name val="Arial"/>
      <family val="2"/>
    </font>
    <font>
      <b/>
      <sz val="10"/>
      <color indexed="10"/>
      <name val="Arial"/>
      <family val="2"/>
    </font>
    <font>
      <b/>
      <sz val="8"/>
      <color indexed="10"/>
      <name val="Arial"/>
      <family val="2"/>
    </font>
    <font>
      <b/>
      <sz val="9"/>
      <color indexed="10"/>
      <name val="Arial"/>
      <family val="2"/>
    </font>
    <font>
      <sz val="8"/>
      <color theme="3"/>
      <name val="Arial"/>
      <family val="2"/>
    </font>
    <font>
      <sz val="9"/>
      <color theme="3"/>
      <name val="Arial"/>
      <family val="2"/>
    </font>
    <font>
      <sz val="10"/>
      <color rgb="FF7030A0"/>
      <name val="Arial"/>
      <family val="2"/>
    </font>
    <font>
      <sz val="8"/>
      <color rgb="FF7030A0"/>
      <name val="Arial"/>
      <family val="2"/>
    </font>
    <font>
      <sz val="9"/>
      <color rgb="FF7030A0"/>
      <name val="Arial"/>
      <family val="2"/>
    </font>
    <font>
      <b/>
      <sz val="10"/>
      <color rgb="FF7030A0"/>
      <name val="Arial"/>
      <family val="2"/>
    </font>
    <font>
      <sz val="10"/>
      <color rgb="FF002060"/>
      <name val="Arial"/>
      <family val="2"/>
    </font>
    <font>
      <b/>
      <sz val="10"/>
      <color rgb="FF002060"/>
      <name val="Arial"/>
      <family val="2"/>
    </font>
    <font>
      <sz val="10"/>
      <color theme="5" tint="-0.249977111117893"/>
      <name val="Arial"/>
      <family val="2"/>
    </font>
    <font>
      <sz val="8"/>
      <color theme="5" tint="-0.249977111117893"/>
      <name val="Arial"/>
      <family val="2"/>
    </font>
    <font>
      <sz val="9"/>
      <color theme="5" tint="-0.249977111117893"/>
      <name val="Arial"/>
      <family val="2"/>
    </font>
    <font>
      <b/>
      <sz val="10"/>
      <color theme="5" tint="-0.249977111117893"/>
      <name val="Arial"/>
      <family val="2"/>
    </font>
    <font>
      <b/>
      <sz val="9"/>
      <color indexed="81"/>
      <name val="Tahoma"/>
      <family val="2"/>
    </font>
    <font>
      <sz val="9"/>
      <color indexed="81"/>
      <name val="Tahoma"/>
      <family val="2"/>
    </font>
    <font>
      <u/>
      <sz val="10"/>
      <name val="Arial"/>
      <family val="2"/>
    </font>
    <font>
      <sz val="11"/>
      <name val="Arial"/>
      <family val="2"/>
    </font>
    <font>
      <sz val="11"/>
      <color theme="3"/>
      <name val="Arial"/>
      <family val="2"/>
    </font>
    <font>
      <sz val="11"/>
      <color rgb="FF7030A0"/>
      <name val="Arial"/>
      <family val="2"/>
    </font>
    <font>
      <sz val="11"/>
      <color theme="5" tint="-0.249977111117893"/>
      <name val="Arial"/>
      <family val="2"/>
    </font>
  </fonts>
  <fills count="16">
    <fill>
      <patternFill patternType="none"/>
    </fill>
    <fill>
      <patternFill patternType="gray125"/>
    </fill>
    <fill>
      <patternFill patternType="solid">
        <fgColor indexed="18"/>
        <bgColor indexed="64"/>
      </patternFill>
    </fill>
    <fill>
      <patternFill patternType="solid">
        <fgColor theme="4" tint="0.39997558519241921"/>
        <bgColor indexed="64"/>
      </patternFill>
    </fill>
    <fill>
      <patternFill patternType="solid">
        <fgColor theme="6"/>
        <bgColor indexed="64"/>
      </patternFill>
    </fill>
    <fill>
      <patternFill patternType="solid">
        <fgColor indexed="58"/>
        <bgColor indexed="64"/>
      </patternFill>
    </fill>
    <fill>
      <patternFill patternType="solid">
        <fgColor indexed="17"/>
        <bgColor indexed="64"/>
      </patternFill>
    </fill>
    <fill>
      <patternFill patternType="solid">
        <fgColor indexed="12"/>
        <bgColor indexed="64"/>
      </patternFill>
    </fill>
    <fill>
      <patternFill patternType="solid">
        <fgColor indexed="48"/>
        <bgColor indexed="64"/>
      </patternFill>
    </fill>
    <fill>
      <patternFill patternType="solid">
        <fgColor indexed="40"/>
        <bgColor indexed="64"/>
      </patternFill>
    </fill>
    <fill>
      <patternFill patternType="solid">
        <fgColor rgb="FFFFFF00"/>
        <bgColor indexed="64"/>
      </patternFill>
    </fill>
    <fill>
      <patternFill patternType="solid">
        <fgColor theme="9" tint="0.39997558519241921"/>
        <bgColor indexed="64"/>
      </patternFill>
    </fill>
    <fill>
      <patternFill patternType="solid">
        <fgColor indexed="41"/>
        <bgColor indexed="64"/>
      </patternFill>
    </fill>
    <fill>
      <patternFill patternType="solid">
        <fgColor indexed="44"/>
        <bgColor indexed="64"/>
      </patternFill>
    </fill>
    <fill>
      <patternFill patternType="solid">
        <fgColor theme="5" tint="0.39997558519241921"/>
        <bgColor indexed="64"/>
      </patternFill>
    </fill>
    <fill>
      <patternFill patternType="solid">
        <fgColor theme="8" tint="0.39997558519241921"/>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top/>
      <bottom style="thin">
        <color indexed="64"/>
      </bottom>
      <diagonal/>
    </border>
    <border>
      <left style="hair">
        <color indexed="55"/>
      </left>
      <right style="hair">
        <color indexed="55"/>
      </right>
      <top style="hair">
        <color indexed="55"/>
      </top>
      <bottom style="hair">
        <color indexed="55"/>
      </bottom>
      <diagonal/>
    </border>
    <border>
      <left style="hair">
        <color indexed="55"/>
      </left>
      <right/>
      <top style="hair">
        <color indexed="55"/>
      </top>
      <bottom style="hair">
        <color indexed="55"/>
      </bottom>
      <diagonal/>
    </border>
    <border>
      <left/>
      <right/>
      <top style="hair">
        <color indexed="55"/>
      </top>
      <bottom style="hair">
        <color indexed="55"/>
      </bottom>
      <diagonal/>
    </border>
    <border>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alignment vertical="top"/>
      <protection locked="0"/>
    </xf>
  </cellStyleXfs>
  <cellXfs count="205">
    <xf numFmtId="0" fontId="0" fillId="0" borderId="0" xfId="0"/>
    <xf numFmtId="0" fontId="3" fillId="0" borderId="0" xfId="0" applyFont="1"/>
    <xf numFmtId="164" fontId="1" fillId="0" borderId="0" xfId="1" applyNumberFormat="1"/>
    <xf numFmtId="0" fontId="5" fillId="0" borderId="0" xfId="0" applyFont="1"/>
    <xf numFmtId="0" fontId="6" fillId="0" borderId="0" xfId="2" applyAlignment="1" applyProtection="1">
      <alignment vertical="center"/>
    </xf>
    <xf numFmtId="0" fontId="7" fillId="0" borderId="0" xfId="2" applyFont="1" applyAlignment="1" applyProtection="1">
      <alignment vertical="center"/>
    </xf>
    <xf numFmtId="164" fontId="8" fillId="0" borderId="0" xfId="1" applyNumberFormat="1" applyFont="1" applyAlignment="1">
      <alignment vertical="center"/>
    </xf>
    <xf numFmtId="164" fontId="9" fillId="0" borderId="0" xfId="1" applyNumberFormat="1" applyFont="1" applyAlignment="1">
      <alignment vertical="center"/>
    </xf>
    <xf numFmtId="164" fontId="1" fillId="0" borderId="0" xfId="1" applyNumberFormat="1" applyAlignment="1">
      <alignment vertical="center"/>
    </xf>
    <xf numFmtId="164" fontId="1" fillId="0" borderId="0" xfId="1" applyNumberFormat="1" applyAlignment="1">
      <alignment horizontal="right" vertical="center"/>
    </xf>
    <xf numFmtId="0" fontId="5" fillId="0" borderId="0" xfId="0" applyFont="1" applyAlignment="1">
      <alignment vertical="center"/>
    </xf>
    <xf numFmtId="0" fontId="10" fillId="0" borderId="0" xfId="0" applyFont="1" applyAlignment="1">
      <alignment horizontal="center"/>
    </xf>
    <xf numFmtId="0" fontId="11" fillId="0" borderId="0" xfId="0" applyFont="1" applyAlignment="1">
      <alignment horizontal="center"/>
    </xf>
    <xf numFmtId="164" fontId="12" fillId="0" borderId="0" xfId="1" applyNumberFormat="1" applyFont="1" applyAlignment="1">
      <alignment horizontal="center"/>
    </xf>
    <xf numFmtId="0" fontId="14" fillId="0" borderId="0" xfId="0" applyFont="1" applyAlignment="1">
      <alignment vertical="center"/>
    </xf>
    <xf numFmtId="0" fontId="15" fillId="0" borderId="0" xfId="0" applyFont="1" applyAlignment="1">
      <alignment vertical="center"/>
    </xf>
    <xf numFmtId="164" fontId="16" fillId="0" borderId="0" xfId="1" applyNumberFormat="1" applyFont="1" applyAlignment="1">
      <alignment horizontal="center" vertical="center"/>
    </xf>
    <xf numFmtId="164" fontId="17" fillId="0" borderId="4" xfId="1" applyNumberFormat="1" applyFont="1" applyBorder="1" applyAlignment="1">
      <alignment horizontal="center" vertical="center"/>
    </xf>
    <xf numFmtId="164" fontId="17" fillId="0" borderId="5" xfId="1" applyNumberFormat="1" applyFont="1" applyBorder="1" applyAlignment="1">
      <alignment horizontal="center" vertical="center"/>
    </xf>
    <xf numFmtId="164" fontId="1" fillId="0" borderId="5" xfId="1" applyNumberFormat="1" applyBorder="1" applyAlignment="1">
      <alignment horizontal="center" vertical="center"/>
    </xf>
    <xf numFmtId="164" fontId="1" fillId="0" borderId="6" xfId="1" applyNumberFormat="1" applyBorder="1" applyAlignment="1">
      <alignment horizontal="center" vertical="center"/>
    </xf>
    <xf numFmtId="164" fontId="14" fillId="0" borderId="0" xfId="1" applyNumberFormat="1" applyFont="1" applyAlignment="1">
      <alignment vertical="center"/>
    </xf>
    <xf numFmtId="164" fontId="17" fillId="0" borderId="0" xfId="1" applyNumberFormat="1" applyFont="1" applyAlignment="1">
      <alignment horizontal="centerContinuous" vertical="center"/>
    </xf>
    <xf numFmtId="164" fontId="1" fillId="0" borderId="0" xfId="1" applyNumberFormat="1" applyAlignment="1">
      <alignment horizontal="centerContinuous" vertical="center"/>
    </xf>
    <xf numFmtId="164" fontId="13" fillId="0" borderId="0" xfId="1" applyNumberFormat="1" applyFont="1" applyAlignment="1">
      <alignment horizontal="centerContinuous" vertical="center" wrapText="1"/>
    </xf>
    <xf numFmtId="0" fontId="19" fillId="0" borderId="0" xfId="0" applyFont="1" applyAlignment="1" applyProtection="1">
      <alignment vertical="center"/>
      <protection locked="0" hidden="1"/>
    </xf>
    <xf numFmtId="0" fontId="11" fillId="0" borderId="0" xfId="0" applyFont="1" applyAlignment="1" applyProtection="1">
      <alignment vertical="center"/>
      <protection locked="0" hidden="1"/>
    </xf>
    <xf numFmtId="164" fontId="12" fillId="0" borderId="0" xfId="1" applyNumberFormat="1" applyFont="1" applyAlignment="1" applyProtection="1">
      <alignment vertical="center"/>
      <protection locked="0" hidden="1"/>
    </xf>
    <xf numFmtId="164" fontId="20" fillId="0" borderId="0" xfId="1" applyNumberFormat="1" applyFont="1" applyAlignment="1">
      <alignment vertical="center"/>
    </xf>
    <xf numFmtId="164" fontId="19" fillId="0" borderId="0" xfId="1" applyNumberFormat="1" applyFont="1" applyAlignment="1">
      <alignment vertical="center"/>
    </xf>
    <xf numFmtId="0" fontId="5" fillId="0" borderId="0" xfId="0" applyFont="1" applyAlignment="1" applyProtection="1">
      <alignment horizontal="left" vertical="center" indent="1"/>
      <protection locked="0" hidden="1"/>
    </xf>
    <xf numFmtId="0" fontId="21" fillId="0" borderId="0" xfId="0" applyFont="1" applyAlignment="1" applyProtection="1">
      <alignment horizontal="left" vertical="center" indent="1"/>
      <protection locked="0" hidden="1"/>
    </xf>
    <xf numFmtId="164" fontId="16" fillId="0" borderId="0" xfId="1" applyNumberFormat="1" applyFont="1" applyAlignment="1" applyProtection="1">
      <alignment horizontal="left" vertical="center" indent="1"/>
      <protection locked="0" hidden="1"/>
    </xf>
    <xf numFmtId="164" fontId="17" fillId="0" borderId="7" xfId="1" applyNumberFormat="1" applyFont="1" applyBorder="1" applyAlignment="1" applyProtection="1">
      <alignment horizontal="right" vertical="center"/>
      <protection locked="0" hidden="1"/>
    </xf>
    <xf numFmtId="164" fontId="1" fillId="0" borderId="7" xfId="1" applyNumberFormat="1" applyBorder="1" applyAlignment="1" applyProtection="1">
      <alignment horizontal="right" vertical="center"/>
      <protection locked="0" hidden="1"/>
    </xf>
    <xf numFmtId="164" fontId="22" fillId="0" borderId="0" xfId="1" applyNumberFormat="1" applyFont="1" applyAlignment="1" applyProtection="1">
      <alignment horizontal="right" vertical="center"/>
      <protection hidden="1"/>
    </xf>
    <xf numFmtId="164" fontId="17" fillId="0" borderId="0" xfId="1" applyNumberFormat="1" applyFont="1" applyAlignment="1" applyProtection="1">
      <alignment vertical="center"/>
      <protection locked="0" hidden="1"/>
    </xf>
    <xf numFmtId="164" fontId="1" fillId="0" borderId="0" xfId="1" applyNumberFormat="1" applyAlignment="1" applyProtection="1">
      <alignment vertical="center"/>
      <protection locked="0" hidden="1"/>
    </xf>
    <xf numFmtId="164" fontId="22" fillId="0" borderId="0" xfId="1" applyNumberFormat="1" applyFont="1" applyAlignment="1" applyProtection="1">
      <alignment vertical="center"/>
      <protection hidden="1"/>
    </xf>
    <xf numFmtId="40" fontId="22" fillId="6" borderId="0" xfId="0" applyNumberFormat="1" applyFont="1" applyFill="1" applyAlignment="1" applyProtection="1">
      <alignment horizontal="left" vertical="center" indent="1"/>
      <protection hidden="1"/>
    </xf>
    <xf numFmtId="40" fontId="11" fillId="6" borderId="0" xfId="0" applyNumberFormat="1" applyFont="1" applyFill="1" applyAlignment="1" applyProtection="1">
      <alignment horizontal="left" vertical="center" indent="1"/>
      <protection hidden="1"/>
    </xf>
    <xf numFmtId="164" fontId="12" fillId="6" borderId="0" xfId="1" applyNumberFormat="1" applyFont="1" applyFill="1" applyAlignment="1" applyProtection="1">
      <alignment horizontal="left" vertical="center" indent="1"/>
      <protection hidden="1"/>
    </xf>
    <xf numFmtId="164" fontId="23" fillId="6" borderId="0" xfId="1" applyNumberFormat="1" applyFont="1" applyFill="1" applyAlignment="1" applyProtection="1">
      <alignment horizontal="right" vertical="center"/>
      <protection hidden="1"/>
    </xf>
    <xf numFmtId="164" fontId="22" fillId="6" borderId="0" xfId="1" applyNumberFormat="1" applyFont="1" applyFill="1" applyAlignment="1" applyProtection="1">
      <alignment horizontal="right" vertical="center"/>
      <protection hidden="1"/>
    </xf>
    <xf numFmtId="40" fontId="22" fillId="0" borderId="0" xfId="0" applyNumberFormat="1" applyFont="1" applyAlignment="1" applyProtection="1">
      <alignment vertical="center"/>
      <protection hidden="1"/>
    </xf>
    <xf numFmtId="40" fontId="11" fillId="0" borderId="0" xfId="0" applyNumberFormat="1" applyFont="1" applyAlignment="1" applyProtection="1">
      <alignment vertical="center"/>
      <protection hidden="1"/>
    </xf>
    <xf numFmtId="164" fontId="12" fillId="0" borderId="0" xfId="1" applyNumberFormat="1" applyFont="1" applyAlignment="1" applyProtection="1">
      <alignment vertical="center"/>
      <protection hidden="1"/>
    </xf>
    <xf numFmtId="164" fontId="23" fillId="0" borderId="0" xfId="1" applyNumberFormat="1" applyFont="1" applyAlignment="1" applyProtection="1">
      <alignment vertical="center"/>
      <protection hidden="1"/>
    </xf>
    <xf numFmtId="164" fontId="24" fillId="0" borderId="0" xfId="1" applyNumberFormat="1" applyFont="1" applyAlignment="1">
      <alignment vertical="center"/>
    </xf>
    <xf numFmtId="164" fontId="25" fillId="0" borderId="0" xfId="1" applyNumberFormat="1" applyFont="1" applyAlignment="1">
      <alignment vertical="center"/>
    </xf>
    <xf numFmtId="164" fontId="26" fillId="0" borderId="0" xfId="1" applyNumberFormat="1" applyFont="1" applyAlignment="1">
      <alignment vertical="center"/>
    </xf>
    <xf numFmtId="0" fontId="27" fillId="0" borderId="0" xfId="0" applyFont="1" applyAlignment="1" applyProtection="1">
      <alignment vertical="center"/>
      <protection locked="0" hidden="1"/>
    </xf>
    <xf numFmtId="0" fontId="28" fillId="0" borderId="0" xfId="0" applyFont="1" applyAlignment="1" applyProtection="1">
      <alignment vertical="center"/>
      <protection locked="0" hidden="1"/>
    </xf>
    <xf numFmtId="164" fontId="29" fillId="0" borderId="0" xfId="1" applyNumberFormat="1" applyFont="1" applyAlignment="1" applyProtection="1">
      <alignment vertical="center"/>
      <protection locked="0" hidden="1"/>
    </xf>
    <xf numFmtId="164" fontId="18" fillId="0" borderId="0" xfId="1" applyNumberFormat="1" applyFont="1" applyAlignment="1">
      <alignment vertical="center"/>
    </xf>
    <xf numFmtId="164" fontId="17" fillId="0" borderId="7" xfId="1" applyNumberFormat="1" applyFont="1" applyBorder="1" applyAlignment="1" applyProtection="1">
      <alignment vertical="center"/>
      <protection locked="0" hidden="1"/>
    </xf>
    <xf numFmtId="164" fontId="1" fillId="0" borderId="7" xfId="1" applyNumberFormat="1" applyBorder="1" applyAlignment="1" applyProtection="1">
      <alignment vertical="center"/>
      <protection locked="0" hidden="1"/>
    </xf>
    <xf numFmtId="164" fontId="22" fillId="0" borderId="0" xfId="1" applyNumberFormat="1" applyFont="1" applyAlignment="1" applyProtection="1">
      <alignment vertical="center"/>
      <protection locked="0" hidden="1"/>
    </xf>
    <xf numFmtId="164" fontId="1" fillId="0" borderId="7" xfId="1" applyNumberFormat="1" applyBorder="1" applyAlignment="1">
      <alignment vertical="center"/>
    </xf>
    <xf numFmtId="164" fontId="1" fillId="0" borderId="8" xfId="1" applyNumberFormat="1" applyBorder="1" applyAlignment="1">
      <alignment vertical="center"/>
    </xf>
    <xf numFmtId="164" fontId="5" fillId="0" borderId="7" xfId="0" applyNumberFormat="1" applyFont="1" applyBorder="1" applyAlignment="1">
      <alignment vertical="center"/>
    </xf>
    <xf numFmtId="40" fontId="22" fillId="9" borderId="0" xfId="0" applyNumberFormat="1" applyFont="1" applyFill="1" applyAlignment="1" applyProtection="1">
      <alignment horizontal="left" vertical="center" indent="1"/>
      <protection hidden="1"/>
    </xf>
    <xf numFmtId="40" fontId="11" fillId="9" borderId="0" xfId="0" applyNumberFormat="1" applyFont="1" applyFill="1" applyAlignment="1" applyProtection="1">
      <alignment horizontal="left" vertical="center" indent="1"/>
      <protection hidden="1"/>
    </xf>
    <xf numFmtId="164" fontId="12" fillId="9" borderId="0" xfId="1" applyNumberFormat="1" applyFont="1" applyFill="1" applyAlignment="1" applyProtection="1">
      <alignment horizontal="left" vertical="center" indent="1"/>
      <protection hidden="1"/>
    </xf>
    <xf numFmtId="164" fontId="23" fillId="9" borderId="0" xfId="1" applyNumberFormat="1" applyFont="1" applyFill="1" applyAlignment="1" applyProtection="1">
      <alignment vertical="center"/>
      <protection hidden="1"/>
    </xf>
    <xf numFmtId="164" fontId="22" fillId="9" borderId="0" xfId="1" applyNumberFormat="1" applyFont="1" applyFill="1" applyAlignment="1" applyProtection="1">
      <alignment vertical="center"/>
      <protection hidden="1"/>
    </xf>
    <xf numFmtId="164" fontId="5" fillId="0" borderId="0" xfId="0" applyNumberFormat="1" applyFont="1" applyAlignment="1">
      <alignment vertical="center"/>
    </xf>
    <xf numFmtId="40" fontId="22" fillId="0" borderId="0" xfId="0" applyNumberFormat="1" applyFont="1" applyAlignment="1" applyProtection="1">
      <alignment horizontal="left" vertical="center" indent="1"/>
      <protection hidden="1"/>
    </xf>
    <xf numFmtId="40" fontId="11" fillId="0" borderId="0" xfId="0" applyNumberFormat="1" applyFont="1" applyAlignment="1" applyProtection="1">
      <alignment horizontal="left" vertical="center" indent="1"/>
      <protection hidden="1"/>
    </xf>
    <xf numFmtId="164" fontId="12" fillId="0" borderId="0" xfId="1" applyNumberFormat="1" applyFont="1" applyAlignment="1" applyProtection="1">
      <alignment horizontal="left" vertical="center" indent="1"/>
      <protection hidden="1"/>
    </xf>
    <xf numFmtId="0" fontId="30" fillId="0" borderId="0" xfId="0" applyFont="1" applyAlignment="1">
      <alignment vertical="center"/>
    </xf>
    <xf numFmtId="0" fontId="31" fillId="0" borderId="0" xfId="0" applyFont="1" applyAlignment="1">
      <alignment vertical="center"/>
    </xf>
    <xf numFmtId="164" fontId="32" fillId="0" borderId="0" xfId="1" applyNumberFormat="1" applyFont="1" applyAlignment="1">
      <alignment vertical="center"/>
    </xf>
    <xf numFmtId="164" fontId="23" fillId="0" borderId="0" xfId="1" applyNumberFormat="1" applyFont="1" applyAlignment="1">
      <alignment vertical="center"/>
    </xf>
    <xf numFmtId="164" fontId="22" fillId="0" borderId="0" xfId="1" applyNumberFormat="1" applyFont="1" applyAlignment="1">
      <alignment vertical="center"/>
    </xf>
    <xf numFmtId="164" fontId="30" fillId="0" borderId="0" xfId="1" applyNumberFormat="1" applyFont="1" applyAlignment="1">
      <alignment vertical="center"/>
    </xf>
    <xf numFmtId="164" fontId="17" fillId="0" borderId="9" xfId="1" applyNumberFormat="1" applyFont="1" applyBorder="1" applyAlignment="1" applyProtection="1">
      <alignment vertical="center"/>
      <protection locked="0" hidden="1"/>
    </xf>
    <xf numFmtId="164" fontId="1" fillId="0" borderId="9" xfId="1" applyNumberFormat="1" applyBorder="1" applyAlignment="1" applyProtection="1">
      <alignment vertical="center"/>
      <protection locked="0" hidden="1"/>
    </xf>
    <xf numFmtId="0" fontId="17" fillId="0" borderId="0" xfId="0" applyFont="1" applyAlignment="1" applyProtection="1">
      <alignment horizontal="left" vertical="center" indent="1"/>
      <protection locked="0" hidden="1"/>
    </xf>
    <xf numFmtId="0" fontId="33" fillId="0" borderId="0" xfId="0" applyFont="1" applyAlignment="1" applyProtection="1">
      <alignment horizontal="left" vertical="center" indent="1"/>
      <protection locked="0" hidden="1"/>
    </xf>
    <xf numFmtId="164" fontId="34" fillId="0" borderId="0" xfId="1" applyNumberFormat="1" applyFont="1" applyAlignment="1" applyProtection="1">
      <alignment horizontal="left" vertical="center" indent="1"/>
      <protection locked="0" hidden="1"/>
    </xf>
    <xf numFmtId="164" fontId="23" fillId="0" borderId="0" xfId="1" applyNumberFormat="1" applyFont="1" applyAlignment="1" applyProtection="1">
      <alignment vertical="center"/>
      <protection locked="0" hidden="1"/>
    </xf>
    <xf numFmtId="164" fontId="17" fillId="0" borderId="0" xfId="1" applyNumberFormat="1" applyFont="1" applyAlignment="1">
      <alignment vertical="center"/>
    </xf>
    <xf numFmtId="164" fontId="17" fillId="0" borderId="0" xfId="0" applyNumberFormat="1" applyFont="1" applyAlignment="1">
      <alignment vertical="center"/>
    </xf>
    <xf numFmtId="0" fontId="17" fillId="0" borderId="0" xfId="0" applyFont="1" applyAlignment="1">
      <alignment vertical="center"/>
    </xf>
    <xf numFmtId="164" fontId="1" fillId="10" borderId="0" xfId="1" applyNumberFormat="1" applyFill="1" applyAlignment="1">
      <alignment vertical="center"/>
    </xf>
    <xf numFmtId="0" fontId="35" fillId="0" borderId="0" xfId="0" applyFont="1" applyAlignment="1" applyProtection="1">
      <alignment horizontal="left" vertical="center" indent="1"/>
      <protection locked="0" hidden="1"/>
    </xf>
    <xf numFmtId="0" fontId="36" fillId="0" borderId="0" xfId="0" applyFont="1" applyAlignment="1" applyProtection="1">
      <alignment horizontal="left" vertical="center" indent="1"/>
      <protection locked="0" hidden="1"/>
    </xf>
    <xf numFmtId="164" fontId="37" fillId="0" borderId="0" xfId="1" applyNumberFormat="1" applyFont="1" applyAlignment="1" applyProtection="1">
      <alignment horizontal="left" vertical="center" indent="1"/>
      <protection locked="0" hidden="1"/>
    </xf>
    <xf numFmtId="164" fontId="35" fillId="0" borderId="7" xfId="1" applyNumberFormat="1" applyFont="1" applyBorder="1" applyAlignment="1" applyProtection="1">
      <alignment vertical="center"/>
      <protection locked="0" hidden="1"/>
    </xf>
    <xf numFmtId="164" fontId="38" fillId="0" borderId="0" xfId="1" applyNumberFormat="1" applyFont="1" applyAlignment="1" applyProtection="1">
      <alignment vertical="center"/>
      <protection locked="0" hidden="1"/>
    </xf>
    <xf numFmtId="164" fontId="38" fillId="0" borderId="0" xfId="1" applyNumberFormat="1" applyFont="1" applyAlignment="1" applyProtection="1">
      <alignment vertical="center"/>
      <protection hidden="1"/>
    </xf>
    <xf numFmtId="164" fontId="35" fillId="0" borderId="0" xfId="1" applyNumberFormat="1" applyFont="1" applyAlignment="1">
      <alignment vertical="center"/>
    </xf>
    <xf numFmtId="0" fontId="35" fillId="0" borderId="0" xfId="0" applyFont="1" applyAlignment="1">
      <alignment vertical="center"/>
    </xf>
    <xf numFmtId="0" fontId="5" fillId="0" borderId="0" xfId="0" applyFont="1" applyAlignment="1" applyProtection="1">
      <alignment horizontal="left" vertical="center" wrapText="1" indent="1"/>
      <protection locked="0" hidden="1"/>
    </xf>
    <xf numFmtId="164" fontId="39" fillId="0" borderId="7" xfId="1" applyNumberFormat="1" applyFont="1" applyBorder="1" applyAlignment="1" applyProtection="1">
      <alignment vertical="center"/>
      <protection locked="0" hidden="1"/>
    </xf>
    <xf numFmtId="0" fontId="21" fillId="0" borderId="0" xfId="0" applyFont="1" applyAlignment="1" applyProtection="1">
      <alignment horizontal="left" vertical="center" wrapText="1" indent="1"/>
      <protection locked="0" hidden="1"/>
    </xf>
    <xf numFmtId="164" fontId="16" fillId="0" borderId="0" xfId="1" applyNumberFormat="1" applyFont="1" applyAlignment="1" applyProtection="1">
      <alignment horizontal="left" vertical="center" wrapText="1" indent="1"/>
      <protection locked="0" hidden="1"/>
    </xf>
    <xf numFmtId="164" fontId="1" fillId="11" borderId="0" xfId="1" applyNumberFormat="1" applyFill="1" applyAlignment="1">
      <alignment vertical="center"/>
    </xf>
    <xf numFmtId="164" fontId="17" fillId="0" borderId="7" xfId="1" applyNumberFormat="1" applyFont="1" applyBorder="1" applyAlignment="1" applyProtection="1">
      <alignment vertical="center"/>
      <protection hidden="1"/>
    </xf>
    <xf numFmtId="164" fontId="1" fillId="0" borderId="7" xfId="1" applyNumberFormat="1" applyBorder="1" applyAlignment="1" applyProtection="1">
      <alignment vertical="center"/>
      <protection hidden="1"/>
    </xf>
    <xf numFmtId="164" fontId="17" fillId="0" borderId="0" xfId="1" applyNumberFormat="1" applyFont="1" applyAlignment="1" applyProtection="1">
      <alignment vertical="center"/>
      <protection hidden="1"/>
    </xf>
    <xf numFmtId="164" fontId="1" fillId="0" borderId="0" xfId="1" applyNumberFormat="1" applyAlignment="1" applyProtection="1">
      <alignment vertical="center"/>
      <protection hidden="1"/>
    </xf>
    <xf numFmtId="0" fontId="21" fillId="9" borderId="0" xfId="0" applyFont="1" applyFill="1" applyAlignment="1" applyProtection="1">
      <alignment horizontal="left" vertical="center" indent="1"/>
      <protection locked="0" hidden="1"/>
    </xf>
    <xf numFmtId="164" fontId="40" fillId="9" borderId="0" xfId="1" applyNumberFormat="1" applyFont="1" applyFill="1" applyAlignment="1" applyProtection="1">
      <alignment vertical="center"/>
      <protection hidden="1"/>
    </xf>
    <xf numFmtId="43" fontId="17" fillId="0" borderId="7" xfId="0" applyNumberFormat="1" applyFont="1" applyBorder="1" applyAlignment="1">
      <alignment vertical="center"/>
    </xf>
    <xf numFmtId="43" fontId="5" fillId="0" borderId="7" xfId="0" applyNumberFormat="1" applyFont="1" applyBorder="1" applyAlignment="1">
      <alignment vertical="center"/>
    </xf>
    <xf numFmtId="0" fontId="41" fillId="0" borderId="0" xfId="0" applyFont="1" applyAlignment="1" applyProtection="1">
      <alignment horizontal="left" vertical="center" indent="1"/>
      <protection locked="0" hidden="1"/>
    </xf>
    <xf numFmtId="0" fontId="42" fillId="0" borderId="0" xfId="0" applyFont="1" applyAlignment="1" applyProtection="1">
      <alignment horizontal="left" vertical="center" indent="1"/>
      <protection locked="0" hidden="1"/>
    </xf>
    <xf numFmtId="164" fontId="43" fillId="0" borderId="0" xfId="1" applyNumberFormat="1" applyFont="1" applyAlignment="1" applyProtection="1">
      <alignment horizontal="left" vertical="center" indent="1"/>
      <protection locked="0" hidden="1"/>
    </xf>
    <xf numFmtId="164" fontId="41" fillId="0" borderId="7" xfId="1" applyNumberFormat="1" applyFont="1" applyBorder="1" applyAlignment="1" applyProtection="1">
      <alignment vertical="center"/>
      <protection locked="0" hidden="1"/>
    </xf>
    <xf numFmtId="164" fontId="44" fillId="0" borderId="0" xfId="1" applyNumberFormat="1" applyFont="1" applyAlignment="1" applyProtection="1">
      <alignment vertical="center"/>
      <protection hidden="1"/>
    </xf>
    <xf numFmtId="164" fontId="41" fillId="0" borderId="0" xfId="1" applyNumberFormat="1" applyFont="1" applyAlignment="1">
      <alignment vertical="center"/>
    </xf>
    <xf numFmtId="0" fontId="41" fillId="0" borderId="0" xfId="0" applyFont="1" applyAlignment="1">
      <alignment vertical="center"/>
    </xf>
    <xf numFmtId="0" fontId="21" fillId="0" borderId="0" xfId="0" applyFont="1"/>
    <xf numFmtId="164" fontId="16" fillId="0" borderId="0" xfId="1" applyNumberFormat="1" applyFont="1"/>
    <xf numFmtId="164" fontId="17" fillId="0" borderId="0" xfId="1" applyNumberFormat="1" applyFont="1"/>
    <xf numFmtId="0" fontId="18" fillId="0" borderId="0" xfId="0" applyFont="1" applyAlignment="1" applyProtection="1">
      <alignment horizontal="left" vertical="center" indent="1"/>
      <protection locked="0" hidden="1"/>
    </xf>
    <xf numFmtId="0" fontId="14" fillId="0" borderId="0" xfId="0" applyFont="1" applyAlignment="1" applyProtection="1">
      <alignment horizontal="left" vertical="center" indent="1"/>
      <protection locked="0" hidden="1"/>
    </xf>
    <xf numFmtId="0" fontId="24" fillId="0" borderId="0" xfId="0" applyFont="1" applyAlignment="1">
      <alignment horizontal="left" vertical="center" indent="1"/>
    </xf>
    <xf numFmtId="164" fontId="25" fillId="0" borderId="0" xfId="0" applyNumberFormat="1" applyFont="1" applyAlignment="1">
      <alignment horizontal="left" vertical="center" indent="1"/>
    </xf>
    <xf numFmtId="0" fontId="18" fillId="0" borderId="0" xfId="0" applyFont="1" applyAlignment="1">
      <alignment horizontal="left" vertical="center" indent="1"/>
    </xf>
    <xf numFmtId="164" fontId="23" fillId="9" borderId="0" xfId="1" applyNumberFormat="1" applyFont="1" applyFill="1" applyAlignment="1" applyProtection="1">
      <alignment horizontal="left" vertical="center" indent="1"/>
      <protection hidden="1"/>
    </xf>
    <xf numFmtId="164" fontId="22" fillId="9" borderId="0" xfId="1" applyNumberFormat="1" applyFont="1" applyFill="1" applyAlignment="1" applyProtection="1">
      <alignment horizontal="left" vertical="center" indent="1"/>
      <protection hidden="1"/>
    </xf>
    <xf numFmtId="0" fontId="21" fillId="0" borderId="0" xfId="0" applyFont="1" applyAlignment="1">
      <alignment vertical="center"/>
    </xf>
    <xf numFmtId="164" fontId="12" fillId="0" borderId="0" xfId="1" applyNumberFormat="1" applyFont="1" applyAlignment="1">
      <alignment vertical="center"/>
    </xf>
    <xf numFmtId="0" fontId="5" fillId="12" borderId="0" xfId="0" applyFont="1" applyFill="1"/>
    <xf numFmtId="0" fontId="21" fillId="12" borderId="0" xfId="0" applyFont="1" applyFill="1"/>
    <xf numFmtId="164" fontId="16" fillId="12" borderId="0" xfId="1" applyNumberFormat="1" applyFont="1" applyFill="1"/>
    <xf numFmtId="164" fontId="17" fillId="12" borderId="0" xfId="1" applyNumberFormat="1" applyFont="1" applyFill="1"/>
    <xf numFmtId="164" fontId="1" fillId="12" borderId="0" xfId="1" applyNumberFormat="1" applyFill="1"/>
    <xf numFmtId="0" fontId="5" fillId="12" borderId="0" xfId="0" applyFont="1" applyFill="1" applyAlignment="1">
      <alignment horizontal="left" vertical="center" indent="1"/>
    </xf>
    <xf numFmtId="0" fontId="21" fillId="12" borderId="0" xfId="0" applyFont="1" applyFill="1" applyAlignment="1">
      <alignment horizontal="left" vertical="center" indent="1"/>
    </xf>
    <xf numFmtId="164" fontId="16" fillId="12" borderId="0" xfId="1" applyNumberFormat="1" applyFont="1" applyFill="1" applyAlignment="1">
      <alignment horizontal="left" vertical="center" indent="1"/>
    </xf>
    <xf numFmtId="164" fontId="17" fillId="12" borderId="0" xfId="1" applyNumberFormat="1" applyFont="1" applyFill="1" applyAlignment="1">
      <alignment vertical="center"/>
    </xf>
    <xf numFmtId="164" fontId="1" fillId="12" borderId="0" xfId="1" applyNumberFormat="1" applyFill="1" applyAlignment="1">
      <alignment vertical="center"/>
    </xf>
    <xf numFmtId="0" fontId="22" fillId="13" borderId="0" xfId="0" applyFont="1" applyFill="1" applyAlignment="1">
      <alignment horizontal="left" vertical="center" indent="1"/>
    </xf>
    <xf numFmtId="0" fontId="11" fillId="13" borderId="0" xfId="0" applyFont="1" applyFill="1" applyAlignment="1">
      <alignment horizontal="left" vertical="center" indent="1"/>
    </xf>
    <xf numFmtId="164" fontId="12" fillId="13" borderId="0" xfId="1" applyNumberFormat="1" applyFont="1" applyFill="1" applyAlignment="1">
      <alignment horizontal="left" vertical="center" indent="1"/>
    </xf>
    <xf numFmtId="164" fontId="23" fillId="13" borderId="0" xfId="1" applyNumberFormat="1" applyFont="1" applyFill="1" applyAlignment="1">
      <alignment vertical="center"/>
    </xf>
    <xf numFmtId="164" fontId="22" fillId="13" borderId="0" xfId="1" applyNumberFormat="1" applyFont="1" applyFill="1" applyAlignment="1">
      <alignment vertical="center"/>
    </xf>
    <xf numFmtId="43" fontId="17" fillId="0" borderId="0" xfId="1" applyFont="1"/>
    <xf numFmtId="0" fontId="5" fillId="15" borderId="0" xfId="0" applyFont="1" applyFill="1" applyAlignment="1" applyProtection="1">
      <alignment horizontal="left" vertical="center" indent="1"/>
      <protection locked="0" hidden="1"/>
    </xf>
    <xf numFmtId="0" fontId="21" fillId="15" borderId="0" xfId="0" applyFont="1" applyFill="1"/>
    <xf numFmtId="164" fontId="16" fillId="15" borderId="0" xfId="1" applyNumberFormat="1" applyFont="1" applyFill="1"/>
    <xf numFmtId="164" fontId="17" fillId="15" borderId="0" xfId="1" applyNumberFormat="1" applyFont="1" applyFill="1"/>
    <xf numFmtId="164" fontId="1" fillId="15" borderId="0" xfId="1" applyNumberFormat="1" applyFill="1"/>
    <xf numFmtId="164" fontId="22" fillId="15" borderId="0" xfId="1" applyNumberFormat="1" applyFont="1" applyFill="1" applyAlignment="1" applyProtection="1">
      <alignment vertical="center"/>
      <protection hidden="1"/>
    </xf>
    <xf numFmtId="0" fontId="22" fillId="0" borderId="10" xfId="0" applyFont="1" applyBorder="1"/>
    <xf numFmtId="0" fontId="11" fillId="0" borderId="10" xfId="0" applyFont="1" applyBorder="1"/>
    <xf numFmtId="164" fontId="22" fillId="0" borderId="10" xfId="1" applyNumberFormat="1" applyFont="1" applyBorder="1"/>
    <xf numFmtId="164" fontId="23" fillId="0" borderId="10" xfId="1" applyNumberFormat="1" applyFont="1" applyBorder="1"/>
    <xf numFmtId="43" fontId="22" fillId="0" borderId="10" xfId="1" applyFont="1" applyBorder="1"/>
    <xf numFmtId="43" fontId="1" fillId="0" borderId="0" xfId="1"/>
    <xf numFmtId="164" fontId="47" fillId="0" borderId="0" xfId="1" applyNumberFormat="1" applyFont="1" applyAlignment="1">
      <alignment vertical="center"/>
    </xf>
    <xf numFmtId="164" fontId="5" fillId="0" borderId="0" xfId="1" applyNumberFormat="1" applyFont="1" applyAlignment="1">
      <alignment vertical="center"/>
    </xf>
    <xf numFmtId="164" fontId="5" fillId="0" borderId="5" xfId="1" applyNumberFormat="1" applyFont="1" applyBorder="1" applyAlignment="1">
      <alignment horizontal="center" vertical="center"/>
    </xf>
    <xf numFmtId="164" fontId="5" fillId="0" borderId="5" xfId="1" applyNumberFormat="1" applyFont="1" applyBorder="1" applyAlignment="1">
      <alignment horizontal="centerContinuous" vertical="center"/>
    </xf>
    <xf numFmtId="164" fontId="5" fillId="0" borderId="6" xfId="1" applyNumberFormat="1" applyFont="1" applyBorder="1" applyAlignment="1">
      <alignment horizontal="center" vertical="center"/>
    </xf>
    <xf numFmtId="164" fontId="5" fillId="0" borderId="4" xfId="1" applyNumberFormat="1" applyFont="1" applyBorder="1" applyAlignment="1">
      <alignment horizontal="centerContinuous" vertical="center"/>
    </xf>
    <xf numFmtId="164" fontId="5" fillId="0" borderId="0" xfId="1" applyNumberFormat="1" applyFont="1" applyAlignment="1">
      <alignment horizontal="centerContinuous" vertical="center"/>
    </xf>
    <xf numFmtId="164" fontId="5" fillId="0" borderId="7" xfId="1" applyNumberFormat="1" applyFont="1" applyBorder="1" applyAlignment="1" applyProtection="1">
      <alignment horizontal="right" vertical="center"/>
      <protection locked="0" hidden="1"/>
    </xf>
    <xf numFmtId="164" fontId="5" fillId="0" borderId="0" xfId="1" applyNumberFormat="1" applyFont="1" applyAlignment="1" applyProtection="1">
      <alignment vertical="center"/>
      <protection locked="0" hidden="1"/>
    </xf>
    <xf numFmtId="164" fontId="5" fillId="0" borderId="7" xfId="1" applyNumberFormat="1" applyFont="1" applyBorder="1" applyAlignment="1" applyProtection="1">
      <alignment vertical="center"/>
      <protection locked="0" hidden="1"/>
    </xf>
    <xf numFmtId="164" fontId="5" fillId="0" borderId="7" xfId="1" applyNumberFormat="1" applyFont="1" applyBorder="1" applyAlignment="1">
      <alignment vertical="center"/>
    </xf>
    <xf numFmtId="164" fontId="5" fillId="0" borderId="9" xfId="1" applyNumberFormat="1" applyFont="1" applyBorder="1" applyAlignment="1" applyProtection="1">
      <alignment vertical="center"/>
      <protection locked="0" hidden="1"/>
    </xf>
    <xf numFmtId="164" fontId="5" fillId="0" borderId="7" xfId="1" applyNumberFormat="1" applyFont="1" applyBorder="1" applyAlignment="1" applyProtection="1">
      <alignment vertical="center"/>
      <protection hidden="1"/>
    </xf>
    <xf numFmtId="164" fontId="5" fillId="0" borderId="0" xfId="1" applyNumberFormat="1" applyFont="1" applyAlignment="1" applyProtection="1">
      <alignment vertical="center"/>
      <protection hidden="1"/>
    </xf>
    <xf numFmtId="164" fontId="5" fillId="0" borderId="0" xfId="1" applyNumberFormat="1" applyFont="1"/>
    <xf numFmtId="0" fontId="25" fillId="0" borderId="0" xfId="0" applyFont="1" applyAlignment="1">
      <alignment horizontal="left" vertical="center" indent="1"/>
    </xf>
    <xf numFmtId="164" fontId="5" fillId="12" borderId="0" xfId="1" applyNumberFormat="1" applyFont="1" applyFill="1"/>
    <xf numFmtId="164" fontId="5" fillId="12" borderId="0" xfId="1" applyNumberFormat="1" applyFont="1" applyFill="1" applyAlignment="1">
      <alignment vertical="center"/>
    </xf>
    <xf numFmtId="164" fontId="5" fillId="15" borderId="0" xfId="1" applyNumberFormat="1" applyFont="1" applyFill="1"/>
    <xf numFmtId="43" fontId="5" fillId="0" borderId="0" xfId="1" applyFont="1"/>
    <xf numFmtId="165" fontId="5" fillId="0" borderId="0" xfId="1" applyNumberFormat="1" applyFont="1"/>
    <xf numFmtId="164" fontId="5" fillId="10" borderId="7" xfId="1" applyNumberFormat="1" applyFont="1" applyFill="1" applyBorder="1" applyAlignment="1" applyProtection="1">
      <alignment vertical="center"/>
      <protection locked="0" hidden="1"/>
    </xf>
    <xf numFmtId="164" fontId="1" fillId="10" borderId="7" xfId="1" applyNumberFormat="1" applyFill="1" applyBorder="1" applyAlignment="1" applyProtection="1">
      <alignment vertical="center"/>
      <protection locked="0" hidden="1"/>
    </xf>
    <xf numFmtId="43" fontId="48" fillId="0" borderId="0" xfId="1" applyFont="1"/>
    <xf numFmtId="43" fontId="48" fillId="0" borderId="0" xfId="1" applyFont="1" applyAlignment="1">
      <alignment vertical="center"/>
    </xf>
    <xf numFmtId="43" fontId="0" fillId="0" borderId="0" xfId="1" applyFont="1" applyAlignment="1">
      <alignment vertical="center"/>
    </xf>
    <xf numFmtId="43" fontId="49" fillId="0" borderId="0" xfId="1" applyFont="1" applyAlignment="1">
      <alignment vertical="center"/>
    </xf>
    <xf numFmtId="43" fontId="50" fillId="0" borderId="0" xfId="1" applyFont="1" applyAlignment="1">
      <alignment vertical="center"/>
    </xf>
    <xf numFmtId="43" fontId="51" fillId="0" borderId="0" xfId="1" applyFont="1" applyAlignment="1">
      <alignment vertical="center"/>
    </xf>
    <xf numFmtId="43" fontId="10" fillId="0" borderId="10" xfId="1" applyFont="1" applyBorder="1"/>
    <xf numFmtId="164" fontId="3" fillId="0" borderId="7" xfId="1" applyNumberFormat="1" applyFont="1" applyBorder="1" applyAlignment="1" applyProtection="1">
      <alignment vertical="center"/>
      <protection locked="0" hidden="1"/>
    </xf>
    <xf numFmtId="43" fontId="10" fillId="0" borderId="0" xfId="1" applyFont="1" applyAlignment="1">
      <alignment vertical="center"/>
    </xf>
    <xf numFmtId="43" fontId="0" fillId="0" borderId="0" xfId="1" applyFont="1"/>
    <xf numFmtId="4" fontId="0" fillId="0" borderId="0" xfId="0" applyNumberFormat="1"/>
    <xf numFmtId="43" fontId="0" fillId="0" borderId="0" xfId="0" applyNumberFormat="1"/>
    <xf numFmtId="0" fontId="0" fillId="0" borderId="0" xfId="0" applyAlignment="1">
      <alignment wrapText="1"/>
    </xf>
    <xf numFmtId="0" fontId="18" fillId="7" borderId="0" xfId="0" applyFont="1" applyFill="1" applyAlignment="1" applyProtection="1">
      <alignment horizontal="left" vertical="center" indent="1"/>
      <protection locked="0" hidden="1"/>
    </xf>
    <xf numFmtId="0" fontId="18" fillId="7" borderId="0" xfId="0" applyFont="1" applyFill="1" applyAlignment="1">
      <alignment horizontal="left" vertical="center" indent="1"/>
    </xf>
    <xf numFmtId="0" fontId="18" fillId="14" borderId="0" xfId="0" applyFont="1" applyFill="1" applyAlignment="1" applyProtection="1">
      <alignment horizontal="left" vertical="center" indent="1"/>
      <protection locked="0" hidden="1"/>
    </xf>
    <xf numFmtId="0" fontId="18" fillId="14" borderId="0" xfId="0" applyFont="1" applyFill="1" applyAlignment="1">
      <alignment horizontal="left" vertical="center" indent="1"/>
    </xf>
    <xf numFmtId="0" fontId="18" fillId="8" borderId="0" xfId="0" applyFont="1" applyFill="1" applyAlignment="1" applyProtection="1">
      <alignment horizontal="left" vertical="center" indent="1"/>
      <protection locked="0" hidden="1"/>
    </xf>
    <xf numFmtId="0" fontId="18" fillId="8" borderId="0" xfId="0" applyFont="1" applyFill="1" applyAlignment="1">
      <alignment horizontal="left" vertical="center" indent="1"/>
    </xf>
    <xf numFmtId="0" fontId="4" fillId="2" borderId="0" xfId="0" applyFont="1" applyFill="1" applyAlignment="1">
      <alignment horizontal="left" vertical="center"/>
    </xf>
    <xf numFmtId="164" fontId="2" fillId="3" borderId="1" xfId="1" applyNumberFormat="1" applyFont="1" applyFill="1" applyBorder="1" applyAlignment="1">
      <alignment horizontal="center" vertical="center" wrapText="1"/>
    </xf>
    <xf numFmtId="164" fontId="2" fillId="3" borderId="2" xfId="1" applyNumberFormat="1" applyFont="1" applyFill="1" applyBorder="1" applyAlignment="1">
      <alignment horizontal="center" vertical="center" wrapText="1"/>
    </xf>
    <xf numFmtId="164" fontId="2" fillId="3" borderId="3" xfId="1" applyNumberFormat="1" applyFont="1" applyFill="1" applyBorder="1" applyAlignment="1">
      <alignment horizontal="center" vertical="center" wrapText="1"/>
    </xf>
    <xf numFmtId="164" fontId="10" fillId="4" borderId="2" xfId="1" applyNumberFormat="1" applyFont="1" applyFill="1" applyBorder="1" applyAlignment="1">
      <alignment horizontal="center" vertical="center" wrapText="1"/>
    </xf>
    <xf numFmtId="164" fontId="10" fillId="4" borderId="3" xfId="1" applyNumberFormat="1" applyFont="1" applyFill="1" applyBorder="1" applyAlignment="1">
      <alignment horizontal="center" vertical="center" wrapText="1"/>
    </xf>
    <xf numFmtId="164" fontId="13" fillId="2" borderId="0" xfId="1" applyNumberFormat="1" applyFont="1" applyFill="1" applyAlignment="1">
      <alignment horizontal="center" vertical="center" wrapText="1"/>
    </xf>
    <xf numFmtId="0" fontId="18" fillId="5" borderId="0" xfId="0" applyFont="1" applyFill="1" applyAlignment="1" applyProtection="1">
      <alignment horizontal="left" vertical="center" indent="1"/>
      <protection locked="0" hidden="1"/>
    </xf>
    <xf numFmtId="0" fontId="18" fillId="5" borderId="0" xfId="0" applyFont="1" applyFill="1" applyAlignment="1">
      <alignment horizontal="left" vertical="center" inden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C1FEC-575D-4CC1-8DF5-8E42FCC53D84}">
  <dimension ref="A1:A168"/>
  <sheetViews>
    <sheetView tabSelected="1" workbookViewId="0">
      <selection activeCell="B21" sqref="B21"/>
    </sheetView>
  </sheetViews>
  <sheetFormatPr defaultRowHeight="14.25" x14ac:dyDescent="0.2"/>
  <sheetData>
    <row r="1" spans="1:1" x14ac:dyDescent="0.2">
      <c r="A1" t="s">
        <v>0</v>
      </c>
    </row>
    <row r="3" spans="1:1" x14ac:dyDescent="0.2">
      <c r="A3" t="s">
        <v>1</v>
      </c>
    </row>
    <row r="5" spans="1:1" x14ac:dyDescent="0.2">
      <c r="A5" t="s">
        <v>2</v>
      </c>
    </row>
    <row r="6" spans="1:1" x14ac:dyDescent="0.2">
      <c r="A6" t="s">
        <v>3</v>
      </c>
    </row>
    <row r="8" spans="1:1" x14ac:dyDescent="0.2">
      <c r="A8" t="s">
        <v>4</v>
      </c>
    </row>
    <row r="9" spans="1:1" x14ac:dyDescent="0.2">
      <c r="A9" t="s">
        <v>5</v>
      </c>
    </row>
    <row r="10" spans="1:1" x14ac:dyDescent="0.2">
      <c r="A10" t="s">
        <v>6</v>
      </c>
    </row>
    <row r="12" spans="1:1" s="1" customFormat="1" ht="15" x14ac:dyDescent="0.25">
      <c r="A12" s="1" t="s">
        <v>7</v>
      </c>
    </row>
    <row r="13" spans="1:1" x14ac:dyDescent="0.2">
      <c r="A13" t="s">
        <v>8</v>
      </c>
    </row>
    <row r="15" spans="1:1" x14ac:dyDescent="0.2">
      <c r="A15" t="s">
        <v>9</v>
      </c>
    </row>
    <row r="17" spans="1:1" x14ac:dyDescent="0.2">
      <c r="A17" t="s">
        <v>10</v>
      </c>
    </row>
    <row r="19" spans="1:1" x14ac:dyDescent="0.2">
      <c r="A19" t="s">
        <v>11</v>
      </c>
    </row>
    <row r="21" spans="1:1" s="1" customFormat="1" ht="15" x14ac:dyDescent="0.25">
      <c r="A21" s="1" t="s">
        <v>12</v>
      </c>
    </row>
    <row r="22" spans="1:1" x14ac:dyDescent="0.2">
      <c r="A22" t="s">
        <v>13</v>
      </c>
    </row>
    <row r="24" spans="1:1" s="1" customFormat="1" ht="15" x14ac:dyDescent="0.25">
      <c r="A24" s="1" t="s">
        <v>14</v>
      </c>
    </row>
    <row r="25" spans="1:1" x14ac:dyDescent="0.2">
      <c r="A25" t="s">
        <v>15</v>
      </c>
    </row>
    <row r="27" spans="1:1" s="1" customFormat="1" ht="15" x14ac:dyDescent="0.25">
      <c r="A27" s="1" t="s">
        <v>16</v>
      </c>
    </row>
    <row r="28" spans="1:1" x14ac:dyDescent="0.2">
      <c r="A28" t="s">
        <v>17</v>
      </c>
    </row>
    <row r="30" spans="1:1" s="1" customFormat="1" ht="15" x14ac:dyDescent="0.25">
      <c r="A30" s="1" t="s">
        <v>18</v>
      </c>
    </row>
    <row r="31" spans="1:1" x14ac:dyDescent="0.2">
      <c r="A31" t="s">
        <v>19</v>
      </c>
    </row>
    <row r="33" spans="1:1" x14ac:dyDescent="0.2">
      <c r="A33" t="s">
        <v>20</v>
      </c>
    </row>
    <row r="35" spans="1:1" s="1" customFormat="1" ht="15" x14ac:dyDescent="0.25">
      <c r="A35" s="1" t="s">
        <v>21</v>
      </c>
    </row>
    <row r="36" spans="1:1" x14ac:dyDescent="0.2">
      <c r="A36" t="s">
        <v>22</v>
      </c>
    </row>
    <row r="38" spans="1:1" x14ac:dyDescent="0.2">
      <c r="A38" t="s">
        <v>23</v>
      </c>
    </row>
    <row r="39" spans="1:1" x14ac:dyDescent="0.2">
      <c r="A39" t="s">
        <v>24</v>
      </c>
    </row>
    <row r="41" spans="1:1" s="1" customFormat="1" ht="15" x14ac:dyDescent="0.25">
      <c r="A41" s="1" t="s">
        <v>25</v>
      </c>
    </row>
    <row r="42" spans="1:1" x14ac:dyDescent="0.2">
      <c r="A42" t="s">
        <v>26</v>
      </c>
    </row>
    <row r="44" spans="1:1" s="1" customFormat="1" ht="15" x14ac:dyDescent="0.25">
      <c r="A44" s="1" t="s">
        <v>27</v>
      </c>
    </row>
    <row r="45" spans="1:1" x14ac:dyDescent="0.2">
      <c r="A45" t="s">
        <v>28</v>
      </c>
    </row>
    <row r="47" spans="1:1" s="1" customFormat="1" ht="15" x14ac:dyDescent="0.25">
      <c r="A47" s="1" t="s">
        <v>29</v>
      </c>
    </row>
    <row r="48" spans="1:1" x14ac:dyDescent="0.2">
      <c r="A48" t="s">
        <v>30</v>
      </c>
    </row>
    <row r="49" spans="1:1" x14ac:dyDescent="0.2">
      <c r="A49" t="s">
        <v>31</v>
      </c>
    </row>
    <row r="51" spans="1:1" x14ac:dyDescent="0.2">
      <c r="A51" t="s">
        <v>32</v>
      </c>
    </row>
    <row r="52" spans="1:1" x14ac:dyDescent="0.2">
      <c r="A52" t="s">
        <v>33</v>
      </c>
    </row>
    <row r="54" spans="1:1" x14ac:dyDescent="0.2">
      <c r="A54" t="s">
        <v>34</v>
      </c>
    </row>
    <row r="56" spans="1:1" x14ac:dyDescent="0.2">
      <c r="A56" t="s">
        <v>35</v>
      </c>
    </row>
    <row r="58" spans="1:1" s="1" customFormat="1" ht="15" x14ac:dyDescent="0.25">
      <c r="A58" s="1" t="s">
        <v>36</v>
      </c>
    </row>
    <row r="59" spans="1:1" x14ac:dyDescent="0.2">
      <c r="A59" t="s">
        <v>37</v>
      </c>
    </row>
    <row r="61" spans="1:1" s="1" customFormat="1" ht="15" x14ac:dyDescent="0.25">
      <c r="A61" s="1" t="s">
        <v>38</v>
      </c>
    </row>
    <row r="62" spans="1:1" x14ac:dyDescent="0.2">
      <c r="A62" t="s">
        <v>39</v>
      </c>
    </row>
    <row r="64" spans="1:1" s="1" customFormat="1" ht="15" x14ac:dyDescent="0.25">
      <c r="A64" s="1" t="s">
        <v>40</v>
      </c>
    </row>
    <row r="65" spans="1:1" x14ac:dyDescent="0.2">
      <c r="A65" t="s">
        <v>41</v>
      </c>
    </row>
    <row r="67" spans="1:1" s="1" customFormat="1" ht="15" x14ac:dyDescent="0.25">
      <c r="A67" s="1" t="s">
        <v>42</v>
      </c>
    </row>
    <row r="68" spans="1:1" x14ac:dyDescent="0.2">
      <c r="A68" t="s">
        <v>43</v>
      </c>
    </row>
    <row r="70" spans="1:1" s="1" customFormat="1" ht="15" x14ac:dyDescent="0.25">
      <c r="A70" s="1" t="s">
        <v>44</v>
      </c>
    </row>
    <row r="71" spans="1:1" x14ac:dyDescent="0.2">
      <c r="A71" t="s">
        <v>45</v>
      </c>
    </row>
    <row r="73" spans="1:1" s="1" customFormat="1" ht="15" x14ac:dyDescent="0.25">
      <c r="A73" s="1" t="s">
        <v>46</v>
      </c>
    </row>
    <row r="74" spans="1:1" x14ac:dyDescent="0.2">
      <c r="A74" t="s">
        <v>47</v>
      </c>
    </row>
    <row r="76" spans="1:1" x14ac:dyDescent="0.2">
      <c r="A76" t="s">
        <v>48</v>
      </c>
    </row>
    <row r="78" spans="1:1" x14ac:dyDescent="0.2">
      <c r="A78" t="s">
        <v>49</v>
      </c>
    </row>
    <row r="80" spans="1:1" x14ac:dyDescent="0.2">
      <c r="A80" t="s">
        <v>50</v>
      </c>
    </row>
    <row r="82" spans="1:1" x14ac:dyDescent="0.2">
      <c r="A82" t="s">
        <v>51</v>
      </c>
    </row>
    <row r="83" spans="1:1" x14ac:dyDescent="0.2">
      <c r="A83" t="s">
        <v>52</v>
      </c>
    </row>
    <row r="84" spans="1:1" x14ac:dyDescent="0.2">
      <c r="A84" t="s">
        <v>53</v>
      </c>
    </row>
    <row r="85" spans="1:1" x14ac:dyDescent="0.2">
      <c r="A85" t="s">
        <v>54</v>
      </c>
    </row>
    <row r="86" spans="1:1" x14ac:dyDescent="0.2">
      <c r="A86" t="s">
        <v>55</v>
      </c>
    </row>
    <row r="87" spans="1:1" x14ac:dyDescent="0.2">
      <c r="A87" t="s">
        <v>56</v>
      </c>
    </row>
    <row r="90" spans="1:1" x14ac:dyDescent="0.2">
      <c r="A90" t="s">
        <v>57</v>
      </c>
    </row>
    <row r="91" spans="1:1" x14ac:dyDescent="0.2">
      <c r="A91" t="s">
        <v>58</v>
      </c>
    </row>
    <row r="92" spans="1:1" x14ac:dyDescent="0.2">
      <c r="A92" t="s">
        <v>59</v>
      </c>
    </row>
    <row r="94" spans="1:1" x14ac:dyDescent="0.2">
      <c r="A94" t="s">
        <v>60</v>
      </c>
    </row>
    <row r="96" spans="1:1" x14ac:dyDescent="0.2">
      <c r="A96" t="s">
        <v>50</v>
      </c>
    </row>
    <row r="98" spans="1:1" x14ac:dyDescent="0.2">
      <c r="A98" t="s">
        <v>61</v>
      </c>
    </row>
    <row r="99" spans="1:1" x14ac:dyDescent="0.2">
      <c r="A99" t="s">
        <v>59</v>
      </c>
    </row>
    <row r="101" spans="1:1" x14ac:dyDescent="0.2">
      <c r="A101" t="s">
        <v>62</v>
      </c>
    </row>
    <row r="103" spans="1:1" x14ac:dyDescent="0.2">
      <c r="A103" t="s">
        <v>63</v>
      </c>
    </row>
    <row r="105" spans="1:1" x14ac:dyDescent="0.2">
      <c r="A105" t="s">
        <v>64</v>
      </c>
    </row>
    <row r="107" spans="1:1" x14ac:dyDescent="0.2">
      <c r="A107" t="s">
        <v>65</v>
      </c>
    </row>
    <row r="109" spans="1:1" x14ac:dyDescent="0.2">
      <c r="A109" t="s">
        <v>66</v>
      </c>
    </row>
    <row r="111" spans="1:1" x14ac:dyDescent="0.2">
      <c r="A111" t="s">
        <v>67</v>
      </c>
    </row>
    <row r="113" spans="1:1" x14ac:dyDescent="0.2">
      <c r="A113" t="s">
        <v>68</v>
      </c>
    </row>
    <row r="115" spans="1:1" x14ac:dyDescent="0.2">
      <c r="A115" t="s">
        <v>50</v>
      </c>
    </row>
    <row r="116" spans="1:1" x14ac:dyDescent="0.2">
      <c r="A116" t="s">
        <v>69</v>
      </c>
    </row>
    <row r="117" spans="1:1" x14ac:dyDescent="0.2">
      <c r="A117" t="s">
        <v>70</v>
      </c>
    </row>
    <row r="118" spans="1:1" x14ac:dyDescent="0.2">
      <c r="A118" t="s">
        <v>71</v>
      </c>
    </row>
    <row r="120" spans="1:1" x14ac:dyDescent="0.2">
      <c r="A120" t="s">
        <v>72</v>
      </c>
    </row>
    <row r="122" spans="1:1" x14ac:dyDescent="0.2">
      <c r="A122" t="s">
        <v>73</v>
      </c>
    </row>
    <row r="124" spans="1:1" x14ac:dyDescent="0.2">
      <c r="A124" t="s">
        <v>74</v>
      </c>
    </row>
    <row r="125" spans="1:1" x14ac:dyDescent="0.2">
      <c r="A125" t="s">
        <v>75</v>
      </c>
    </row>
    <row r="128" spans="1:1" x14ac:dyDescent="0.2">
      <c r="A128" t="s">
        <v>76</v>
      </c>
    </row>
    <row r="129" spans="1:1" x14ac:dyDescent="0.2">
      <c r="A129" t="s">
        <v>50</v>
      </c>
    </row>
    <row r="130" spans="1:1" x14ac:dyDescent="0.2">
      <c r="A130" t="s">
        <v>69</v>
      </c>
    </row>
    <row r="132" spans="1:1" x14ac:dyDescent="0.2">
      <c r="A132" t="s">
        <v>71</v>
      </c>
    </row>
    <row r="133" spans="1:1" x14ac:dyDescent="0.2">
      <c r="A133" t="s">
        <v>77</v>
      </c>
    </row>
    <row r="134" spans="1:1" x14ac:dyDescent="0.2">
      <c r="A134" t="s">
        <v>73</v>
      </c>
    </row>
    <row r="135" spans="1:1" x14ac:dyDescent="0.2">
      <c r="A135" t="s">
        <v>74</v>
      </c>
    </row>
    <row r="136" spans="1:1" x14ac:dyDescent="0.2">
      <c r="A136" t="s">
        <v>78</v>
      </c>
    </row>
    <row r="137" spans="1:1" x14ac:dyDescent="0.2">
      <c r="A137" t="s">
        <v>79</v>
      </c>
    </row>
    <row r="138" spans="1:1" x14ac:dyDescent="0.2">
      <c r="A138" t="s">
        <v>80</v>
      </c>
    </row>
    <row r="139" spans="1:1" x14ac:dyDescent="0.2">
      <c r="A139" t="s">
        <v>81</v>
      </c>
    </row>
    <row r="140" spans="1:1" x14ac:dyDescent="0.2">
      <c r="A140" t="s">
        <v>82</v>
      </c>
    </row>
    <row r="141" spans="1:1" x14ac:dyDescent="0.2">
      <c r="A141" t="s">
        <v>83</v>
      </c>
    </row>
    <row r="142" spans="1:1" x14ac:dyDescent="0.2">
      <c r="A142" t="s">
        <v>84</v>
      </c>
    </row>
    <row r="143" spans="1:1" x14ac:dyDescent="0.2">
      <c r="A143" t="s">
        <v>85</v>
      </c>
    </row>
    <row r="144" spans="1:1" x14ac:dyDescent="0.2">
      <c r="A144" t="s">
        <v>86</v>
      </c>
    </row>
    <row r="145" spans="1:1" x14ac:dyDescent="0.2">
      <c r="A145" t="s">
        <v>87</v>
      </c>
    </row>
    <row r="146" spans="1:1" x14ac:dyDescent="0.2">
      <c r="A146" t="s">
        <v>88</v>
      </c>
    </row>
    <row r="150" spans="1:1" x14ac:dyDescent="0.2">
      <c r="A150" t="s">
        <v>76</v>
      </c>
    </row>
    <row r="151" spans="1:1" x14ac:dyDescent="0.2">
      <c r="A151" t="s">
        <v>50</v>
      </c>
    </row>
    <row r="152" spans="1:1" x14ac:dyDescent="0.2">
      <c r="A152" t="s">
        <v>69</v>
      </c>
    </row>
    <row r="154" spans="1:1" x14ac:dyDescent="0.2">
      <c r="A154" t="s">
        <v>71</v>
      </c>
    </row>
    <row r="155" spans="1:1" x14ac:dyDescent="0.2">
      <c r="A155" t="s">
        <v>77</v>
      </c>
    </row>
    <row r="156" spans="1:1" x14ac:dyDescent="0.2">
      <c r="A156" t="s">
        <v>73</v>
      </c>
    </row>
    <row r="157" spans="1:1" x14ac:dyDescent="0.2">
      <c r="A157" t="s">
        <v>74</v>
      </c>
    </row>
    <row r="158" spans="1:1" x14ac:dyDescent="0.2">
      <c r="A158" t="s">
        <v>78</v>
      </c>
    </row>
    <row r="159" spans="1:1" x14ac:dyDescent="0.2">
      <c r="A159" t="s">
        <v>79</v>
      </c>
    </row>
    <row r="160" spans="1:1" x14ac:dyDescent="0.2">
      <c r="A160" t="s">
        <v>80</v>
      </c>
    </row>
    <row r="161" spans="1:1" x14ac:dyDescent="0.2">
      <c r="A161" t="s">
        <v>81</v>
      </c>
    </row>
    <row r="162" spans="1:1" x14ac:dyDescent="0.2">
      <c r="A162" t="s">
        <v>82</v>
      </c>
    </row>
    <row r="163" spans="1:1" x14ac:dyDescent="0.2">
      <c r="A163" t="s">
        <v>83</v>
      </c>
    </row>
    <row r="164" spans="1:1" x14ac:dyDescent="0.2">
      <c r="A164" t="s">
        <v>84</v>
      </c>
    </row>
    <row r="165" spans="1:1" x14ac:dyDescent="0.2">
      <c r="A165" t="s">
        <v>85</v>
      </c>
    </row>
    <row r="166" spans="1:1" x14ac:dyDescent="0.2">
      <c r="A166" t="s">
        <v>86</v>
      </c>
    </row>
    <row r="167" spans="1:1" x14ac:dyDescent="0.2">
      <c r="A167" t="s">
        <v>87</v>
      </c>
    </row>
    <row r="168" spans="1:1" x14ac:dyDescent="0.2">
      <c r="A168" t="s">
        <v>88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0140A-FBCC-45A1-A484-32474551966C}">
  <dimension ref="A1:V267"/>
  <sheetViews>
    <sheetView zoomScale="85" zoomScaleNormal="85" workbookViewId="0">
      <pane xSplit="3" ySplit="7" topLeftCell="H100" activePane="bottomRight" state="frozen"/>
      <selection pane="topRight" activeCell="D1" sqref="D1"/>
      <selection pane="bottomLeft" activeCell="A8" sqref="A8"/>
      <selection pane="bottomRight" activeCell="J111" sqref="J111"/>
    </sheetView>
  </sheetViews>
  <sheetFormatPr defaultRowHeight="14.25" x14ac:dyDescent="0.2"/>
  <cols>
    <col min="1" max="1" width="30.875" style="3" customWidth="1"/>
    <col min="2" max="2" width="11.5" style="114" customWidth="1"/>
    <col min="3" max="3" width="12.5" style="115" customWidth="1"/>
    <col min="4" max="6" width="11.875" style="116" customWidth="1"/>
    <col min="7" max="11" width="11.875" style="168" customWidth="1"/>
    <col min="12" max="15" width="11.875" style="2" customWidth="1"/>
    <col min="16" max="16" width="12.75" style="2" customWidth="1"/>
    <col min="17" max="17" width="11.875" style="2" customWidth="1"/>
    <col min="18" max="18" width="12.125" style="2" customWidth="1"/>
    <col min="19" max="19" width="13.125" style="2" customWidth="1"/>
    <col min="20" max="20" width="10.125" style="2" customWidth="1"/>
    <col min="21" max="21" width="12.75" style="177" bestFit="1" customWidth="1"/>
    <col min="22" max="22" width="18.125" style="3" customWidth="1"/>
    <col min="23" max="16384" width="9" style="3"/>
  </cols>
  <sheetData>
    <row r="1" spans="1:21" ht="35.1" customHeight="1" x14ac:dyDescent="0.2">
      <c r="A1" s="196" t="s">
        <v>89</v>
      </c>
      <c r="B1" s="196"/>
      <c r="C1" s="196"/>
      <c r="D1" s="196"/>
      <c r="E1" s="196"/>
      <c r="F1" s="196"/>
      <c r="G1" s="196"/>
      <c r="H1" s="196"/>
      <c r="I1" s="196"/>
      <c r="J1" s="196"/>
      <c r="K1" s="196"/>
      <c r="L1" s="196"/>
      <c r="M1" s="196"/>
      <c r="N1" s="196"/>
      <c r="O1" s="196"/>
      <c r="P1" s="196"/>
      <c r="Q1" s="196"/>
    </row>
    <row r="2" spans="1:21" s="10" customFormat="1" ht="18" customHeight="1" x14ac:dyDescent="0.2">
      <c r="A2" s="4"/>
      <c r="B2" s="5"/>
      <c r="C2" s="6"/>
      <c r="D2" s="7"/>
      <c r="E2" s="7"/>
      <c r="F2" s="7"/>
      <c r="G2" s="154"/>
      <c r="H2" s="154"/>
      <c r="I2" s="155"/>
      <c r="J2" s="155"/>
      <c r="K2" s="155"/>
      <c r="L2" s="8"/>
      <c r="M2" s="8"/>
      <c r="N2" s="8"/>
      <c r="O2" s="8"/>
      <c r="P2" s="9"/>
      <c r="Q2" s="9"/>
      <c r="R2" s="8"/>
      <c r="S2" s="8"/>
      <c r="T2" s="8"/>
      <c r="U2" s="178"/>
    </row>
    <row r="3" spans="1:21" ht="19.5" customHeight="1" x14ac:dyDescent="0.25">
      <c r="A3" s="11"/>
      <c r="B3" s="12"/>
      <c r="C3" s="13" t="s">
        <v>90</v>
      </c>
      <c r="D3" s="197" t="s">
        <v>91</v>
      </c>
      <c r="E3" s="198"/>
      <c r="F3" s="198"/>
      <c r="G3" s="198"/>
      <c r="H3" s="198"/>
      <c r="I3" s="198"/>
      <c r="J3" s="198"/>
      <c r="K3" s="199"/>
      <c r="L3" s="200" t="s">
        <v>92</v>
      </c>
      <c r="M3" s="200"/>
      <c r="N3" s="200"/>
      <c r="O3" s="201"/>
      <c r="P3" s="202" t="s">
        <v>93</v>
      </c>
      <c r="Q3" s="202" t="s">
        <v>94</v>
      </c>
    </row>
    <row r="4" spans="1:21" s="10" customFormat="1" ht="21" customHeight="1" x14ac:dyDescent="0.2">
      <c r="A4" s="14"/>
      <c r="B4" s="15"/>
      <c r="C4" s="16" t="s">
        <v>95</v>
      </c>
      <c r="D4" s="17" t="s">
        <v>96</v>
      </c>
      <c r="E4" s="18" t="s">
        <v>97</v>
      </c>
      <c r="F4" s="18" t="s">
        <v>98</v>
      </c>
      <c r="G4" s="156" t="s">
        <v>99</v>
      </c>
      <c r="H4" s="157" t="s">
        <v>100</v>
      </c>
      <c r="I4" s="158" t="s">
        <v>101</v>
      </c>
      <c r="J4" s="159" t="s">
        <v>102</v>
      </c>
      <c r="K4" s="156" t="s">
        <v>103</v>
      </c>
      <c r="L4" s="19" t="s">
        <v>104</v>
      </c>
      <c r="M4" s="19" t="s">
        <v>105</v>
      </c>
      <c r="N4" s="19" t="s">
        <v>106</v>
      </c>
      <c r="O4" s="20" t="s">
        <v>107</v>
      </c>
      <c r="P4" s="202"/>
      <c r="Q4" s="202"/>
      <c r="R4" s="8"/>
      <c r="S4" s="8"/>
      <c r="T4" s="8"/>
      <c r="U4" s="178"/>
    </row>
    <row r="5" spans="1:21" s="10" customFormat="1" ht="6.95" customHeight="1" x14ac:dyDescent="0.2">
      <c r="A5" s="14"/>
      <c r="B5" s="15"/>
      <c r="C5" s="21"/>
      <c r="D5" s="22"/>
      <c r="E5" s="22"/>
      <c r="F5" s="22"/>
      <c r="G5" s="160"/>
      <c r="H5" s="160"/>
      <c r="I5" s="160"/>
      <c r="J5" s="160"/>
      <c r="K5" s="160"/>
      <c r="L5" s="23"/>
      <c r="M5" s="23"/>
      <c r="N5" s="23"/>
      <c r="O5" s="23"/>
      <c r="P5" s="24"/>
      <c r="Q5" s="24"/>
      <c r="R5" s="8"/>
      <c r="S5" s="8"/>
      <c r="T5" s="8"/>
      <c r="U5" s="178"/>
    </row>
    <row r="6" spans="1:21" s="10" customFormat="1" ht="20.100000000000001" customHeight="1" x14ac:dyDescent="0.2">
      <c r="A6" s="203" t="s">
        <v>108</v>
      </c>
      <c r="B6" s="203"/>
      <c r="C6" s="203"/>
      <c r="D6" s="204"/>
      <c r="E6" s="204"/>
      <c r="F6" s="204"/>
      <c r="G6" s="204"/>
      <c r="H6" s="204"/>
      <c r="I6" s="204"/>
      <c r="J6" s="204"/>
      <c r="K6" s="204"/>
      <c r="L6" s="204"/>
      <c r="M6" s="204"/>
      <c r="N6" s="204"/>
      <c r="O6" s="204"/>
      <c r="P6" s="204"/>
      <c r="Q6" s="204"/>
      <c r="R6" s="8"/>
      <c r="S6" s="8"/>
      <c r="T6" s="8"/>
      <c r="U6" s="178"/>
    </row>
    <row r="7" spans="1:21" s="10" customFormat="1" ht="6.75" customHeight="1" x14ac:dyDescent="0.2">
      <c r="A7" s="25"/>
      <c r="B7" s="26"/>
      <c r="C7" s="27"/>
      <c r="D7" s="28"/>
      <c r="E7" s="28"/>
      <c r="F7" s="28"/>
      <c r="G7" s="29"/>
      <c r="H7" s="29"/>
      <c r="I7" s="29"/>
      <c r="J7" s="29"/>
      <c r="K7" s="29"/>
      <c r="L7" s="29"/>
      <c r="M7" s="29"/>
      <c r="N7" s="29"/>
      <c r="O7" s="29"/>
      <c r="P7" s="29"/>
      <c r="Q7" s="29"/>
      <c r="R7" s="8"/>
      <c r="S7" s="8"/>
      <c r="T7" s="8"/>
      <c r="U7" s="178"/>
    </row>
    <row r="8" spans="1:21" s="10" customFormat="1" ht="15" customHeight="1" x14ac:dyDescent="0.2">
      <c r="A8" s="30" t="s">
        <v>109</v>
      </c>
      <c r="B8" s="31"/>
      <c r="C8" s="32"/>
      <c r="D8" s="33"/>
      <c r="E8" s="33"/>
      <c r="F8" s="33"/>
      <c r="G8" s="161"/>
      <c r="H8" s="161"/>
      <c r="I8" s="161"/>
      <c r="J8" s="161"/>
      <c r="K8" s="161"/>
      <c r="L8" s="34"/>
      <c r="M8" s="34"/>
      <c r="N8" s="34"/>
      <c r="O8" s="34"/>
      <c r="P8" s="35">
        <f>SUM(D8:N8)</f>
        <v>0</v>
      </c>
      <c r="Q8" s="35">
        <f>SUM(D8:O8)</f>
        <v>0</v>
      </c>
      <c r="R8" s="8"/>
      <c r="S8" s="8"/>
      <c r="T8" s="8"/>
      <c r="U8" s="178"/>
    </row>
    <row r="9" spans="1:21" s="10" customFormat="1" ht="15" customHeight="1" x14ac:dyDescent="0.2">
      <c r="A9" s="30" t="s">
        <v>110</v>
      </c>
      <c r="B9" s="31"/>
      <c r="C9" s="32"/>
      <c r="D9" s="33"/>
      <c r="E9" s="33"/>
      <c r="F9" s="33"/>
      <c r="G9" s="161"/>
      <c r="H9" s="161"/>
      <c r="I9" s="161"/>
      <c r="J9" s="161"/>
      <c r="K9" s="161"/>
      <c r="L9" s="34"/>
      <c r="M9" s="34"/>
      <c r="N9" s="34"/>
      <c r="O9" s="34"/>
      <c r="P9" s="35">
        <f>SUM(D9:N9)</f>
        <v>0</v>
      </c>
      <c r="Q9" s="35">
        <f>SUM(D9:O9)</f>
        <v>0</v>
      </c>
      <c r="R9" s="8"/>
      <c r="S9" s="8"/>
      <c r="T9" s="8"/>
      <c r="U9" s="178"/>
    </row>
    <row r="10" spans="1:21" s="10" customFormat="1" ht="15" customHeight="1" x14ac:dyDescent="0.2">
      <c r="A10" s="30" t="s">
        <v>111</v>
      </c>
      <c r="B10" s="31"/>
      <c r="C10" s="32"/>
      <c r="D10" s="33"/>
      <c r="E10" s="33"/>
      <c r="F10" s="33"/>
      <c r="G10" s="161"/>
      <c r="H10" s="161"/>
      <c r="I10" s="161"/>
      <c r="J10" s="161"/>
      <c r="K10" s="161"/>
      <c r="L10" s="34"/>
      <c r="M10" s="34"/>
      <c r="N10" s="34"/>
      <c r="O10" s="34"/>
      <c r="P10" s="35">
        <f>SUM(D10:N10)</f>
        <v>0</v>
      </c>
      <c r="Q10" s="35">
        <f>SUM(D10:O10)</f>
        <v>0</v>
      </c>
      <c r="R10" s="8"/>
      <c r="S10" s="8"/>
      <c r="T10" s="8"/>
      <c r="U10" s="178"/>
    </row>
    <row r="11" spans="1:21" s="10" customFormat="1" ht="15" customHeight="1" x14ac:dyDescent="0.2">
      <c r="A11" s="30" t="s">
        <v>112</v>
      </c>
      <c r="B11" s="31"/>
      <c r="C11" s="32"/>
      <c r="D11" s="33"/>
      <c r="E11" s="33"/>
      <c r="F11" s="33"/>
      <c r="G11" s="161"/>
      <c r="H11" s="161"/>
      <c r="I11" s="161"/>
      <c r="J11" s="161"/>
      <c r="K11" s="161"/>
      <c r="L11" s="34"/>
      <c r="M11" s="34"/>
      <c r="N11" s="34"/>
      <c r="O11" s="34"/>
      <c r="P11" s="35">
        <f>SUM(D11:N11)</f>
        <v>0</v>
      </c>
      <c r="Q11" s="35">
        <f>SUM(D11:O11)</f>
        <v>0</v>
      </c>
      <c r="R11" s="8"/>
      <c r="S11" s="8"/>
      <c r="T11" s="8"/>
      <c r="U11" s="178"/>
    </row>
    <row r="12" spans="1:21" s="10" customFormat="1" ht="15" customHeight="1" x14ac:dyDescent="0.2">
      <c r="A12" s="30" t="s">
        <v>113</v>
      </c>
      <c r="B12" s="31"/>
      <c r="C12" s="32"/>
      <c r="D12" s="33"/>
      <c r="E12" s="33"/>
      <c r="F12" s="33"/>
      <c r="G12" s="161"/>
      <c r="H12" s="161"/>
      <c r="I12" s="161"/>
      <c r="J12" s="161"/>
      <c r="K12" s="161"/>
      <c r="L12" s="34"/>
      <c r="M12" s="34"/>
      <c r="N12" s="34"/>
      <c r="O12" s="34"/>
      <c r="P12" s="35">
        <f>SUM(D12:N12)</f>
        <v>0</v>
      </c>
      <c r="Q12" s="35">
        <f>SUM(D12:O12)</f>
        <v>0</v>
      </c>
      <c r="R12" s="8"/>
      <c r="S12" s="8"/>
      <c r="T12" s="8"/>
      <c r="U12" s="178"/>
    </row>
    <row r="13" spans="1:21" s="10" customFormat="1" ht="6.95" customHeight="1" x14ac:dyDescent="0.2">
      <c r="A13" s="30"/>
      <c r="B13" s="31"/>
      <c r="C13" s="32"/>
      <c r="D13" s="36"/>
      <c r="E13" s="36"/>
      <c r="F13" s="36"/>
      <c r="G13" s="162"/>
      <c r="H13" s="162"/>
      <c r="I13" s="162"/>
      <c r="J13" s="162"/>
      <c r="K13" s="162"/>
      <c r="L13" s="37"/>
      <c r="M13" s="37"/>
      <c r="N13" s="37"/>
      <c r="O13" s="37"/>
      <c r="P13" s="35"/>
      <c r="Q13" s="38"/>
      <c r="R13" s="8"/>
      <c r="S13" s="8"/>
      <c r="T13" s="8"/>
      <c r="U13" s="178"/>
    </row>
    <row r="14" spans="1:21" s="10" customFormat="1" ht="15" customHeight="1" x14ac:dyDescent="0.2">
      <c r="A14" s="39" t="str">
        <f>"TOTAL "&amp;A6</f>
        <v>TOTAL ESTIMATED INCOME</v>
      </c>
      <c r="B14" s="40"/>
      <c r="C14" s="41"/>
      <c r="D14" s="42">
        <f>SUM(D8:D12)</f>
        <v>0</v>
      </c>
      <c r="E14" s="42">
        <f>SUM(E8:E12)</f>
        <v>0</v>
      </c>
      <c r="F14" s="42"/>
      <c r="G14" s="43"/>
      <c r="H14" s="43"/>
      <c r="I14" s="43">
        <f>SUM(I8:I12)</f>
        <v>0</v>
      </c>
      <c r="J14" s="43"/>
      <c r="K14" s="43"/>
      <c r="L14" s="43"/>
      <c r="M14" s="43"/>
      <c r="N14" s="43"/>
      <c r="O14" s="43"/>
      <c r="P14" s="43">
        <f>SUM(D14:N14)</f>
        <v>0</v>
      </c>
      <c r="Q14" s="43">
        <f>SUM(Q8:Q12)</f>
        <v>0</v>
      </c>
      <c r="R14" s="8"/>
      <c r="S14" s="8"/>
      <c r="T14" s="8"/>
      <c r="U14" s="178"/>
    </row>
    <row r="15" spans="1:21" s="10" customFormat="1" ht="6.95" customHeight="1" x14ac:dyDescent="0.2">
      <c r="A15" s="44"/>
      <c r="B15" s="45"/>
      <c r="C15" s="46"/>
      <c r="D15" s="47"/>
      <c r="E15" s="47"/>
      <c r="F15" s="47"/>
      <c r="G15" s="38"/>
      <c r="H15" s="38"/>
      <c r="I15" s="38"/>
      <c r="J15" s="38"/>
      <c r="K15" s="38"/>
      <c r="L15" s="38"/>
      <c r="M15" s="38"/>
      <c r="N15" s="38"/>
      <c r="O15" s="38"/>
      <c r="P15" s="38"/>
      <c r="Q15" s="38"/>
      <c r="R15" s="8"/>
      <c r="S15" s="8"/>
      <c r="T15" s="8"/>
      <c r="U15" s="178"/>
    </row>
    <row r="16" spans="1:21" s="10" customFormat="1" ht="6.95" customHeight="1" x14ac:dyDescent="0.2">
      <c r="A16" s="44"/>
      <c r="B16" s="45"/>
      <c r="C16" s="46"/>
      <c r="D16" s="47"/>
      <c r="E16" s="47"/>
      <c r="F16" s="47"/>
      <c r="G16" s="38"/>
      <c r="H16" s="38"/>
      <c r="I16" s="38"/>
      <c r="J16" s="38"/>
      <c r="K16" s="38"/>
      <c r="L16" s="38"/>
      <c r="M16" s="38"/>
      <c r="N16" s="38"/>
      <c r="O16" s="38"/>
      <c r="P16" s="38"/>
      <c r="Q16" s="38"/>
      <c r="R16" s="8"/>
      <c r="S16" s="8"/>
      <c r="T16" s="8"/>
      <c r="U16" s="178"/>
    </row>
    <row r="17" spans="1:21" s="10" customFormat="1" ht="20.100000000000001" customHeight="1" x14ac:dyDescent="0.2">
      <c r="A17" s="190" t="s">
        <v>114</v>
      </c>
      <c r="B17" s="190"/>
      <c r="C17" s="190"/>
      <c r="D17" s="191"/>
      <c r="E17" s="191"/>
      <c r="F17" s="191"/>
      <c r="G17" s="191"/>
      <c r="H17" s="191"/>
      <c r="I17" s="191"/>
      <c r="J17" s="191"/>
      <c r="K17" s="191"/>
      <c r="L17" s="191"/>
      <c r="M17" s="191"/>
      <c r="N17" s="191"/>
      <c r="O17" s="191"/>
      <c r="P17" s="191"/>
      <c r="Q17" s="191"/>
      <c r="R17" s="8"/>
      <c r="S17" s="8"/>
      <c r="T17" s="8"/>
      <c r="U17" s="178"/>
    </row>
    <row r="18" spans="1:21" s="10" customFormat="1" ht="6.95" customHeight="1" x14ac:dyDescent="0.2">
      <c r="A18" s="25"/>
      <c r="B18" s="26"/>
      <c r="C18" s="27"/>
      <c r="D18" s="48"/>
      <c r="E18" s="48"/>
      <c r="F18" s="48"/>
      <c r="G18" s="49"/>
      <c r="H18" s="49"/>
      <c r="I18" s="49"/>
      <c r="J18" s="49"/>
      <c r="K18" s="49"/>
      <c r="L18" s="49"/>
      <c r="M18" s="49"/>
      <c r="N18" s="49"/>
      <c r="O18" s="49"/>
      <c r="P18" s="50"/>
      <c r="Q18" s="50"/>
      <c r="R18" s="8"/>
      <c r="S18" s="8"/>
      <c r="T18" s="8"/>
      <c r="U18" s="178"/>
    </row>
    <row r="19" spans="1:21" s="10" customFormat="1" ht="18" customHeight="1" x14ac:dyDescent="0.2">
      <c r="A19" s="194" t="s">
        <v>115</v>
      </c>
      <c r="B19" s="194"/>
      <c r="C19" s="194"/>
      <c r="D19" s="195"/>
      <c r="E19" s="195"/>
      <c r="F19" s="195"/>
      <c r="G19" s="195"/>
      <c r="H19" s="195"/>
      <c r="I19" s="195"/>
      <c r="J19" s="195"/>
      <c r="K19" s="195"/>
      <c r="L19" s="195"/>
      <c r="M19" s="195"/>
      <c r="N19" s="195"/>
      <c r="O19" s="195"/>
      <c r="P19" s="195"/>
      <c r="Q19" s="195"/>
      <c r="R19" s="8"/>
      <c r="S19" s="8"/>
      <c r="T19" s="8"/>
      <c r="U19" s="178"/>
    </row>
    <row r="20" spans="1:21" s="10" customFormat="1" ht="6.95" customHeight="1" x14ac:dyDescent="0.2">
      <c r="A20" s="51"/>
      <c r="B20" s="52"/>
      <c r="C20" s="53"/>
      <c r="D20" s="48"/>
      <c r="E20" s="48"/>
      <c r="F20" s="48"/>
      <c r="G20" s="49"/>
      <c r="H20" s="49"/>
      <c r="I20" s="49"/>
      <c r="J20" s="49"/>
      <c r="K20" s="49"/>
      <c r="L20" s="49"/>
      <c r="M20" s="49"/>
      <c r="N20" s="49"/>
      <c r="O20" s="49"/>
      <c r="P20" s="54"/>
      <c r="Q20" s="54"/>
      <c r="R20" s="8"/>
      <c r="S20" s="8"/>
      <c r="T20" s="8"/>
      <c r="U20" s="178"/>
    </row>
    <row r="21" spans="1:21" s="10" customFormat="1" ht="15" customHeight="1" x14ac:dyDescent="0.2">
      <c r="A21" s="30" t="s">
        <v>116</v>
      </c>
      <c r="B21" s="31" t="s">
        <v>117</v>
      </c>
      <c r="C21" s="32">
        <v>1170000</v>
      </c>
      <c r="D21" s="55">
        <v>81100</v>
      </c>
      <c r="E21" s="55">
        <v>78613.95</v>
      </c>
      <c r="F21" s="55">
        <v>74640</v>
      </c>
      <c r="G21" s="163">
        <v>77740</v>
      </c>
      <c r="H21" s="163">
        <v>77740</v>
      </c>
      <c r="I21" s="163">
        <v>77740</v>
      </c>
      <c r="J21" s="163">
        <v>76138.06</v>
      </c>
      <c r="K21" s="163">
        <v>77138.06</v>
      </c>
      <c r="L21" s="56">
        <f>63294.86+1800</f>
        <v>65094.86</v>
      </c>
      <c r="M21" s="56">
        <v>65094.86</v>
      </c>
      <c r="N21" s="56">
        <v>65094.86</v>
      </c>
      <c r="O21" s="56">
        <v>65094.86</v>
      </c>
      <c r="P21" s="57">
        <f>SUM(D21:K21)</f>
        <v>620850.07000000007</v>
      </c>
      <c r="Q21" s="57">
        <f>SUM(D21:O21)</f>
        <v>881229.51</v>
      </c>
      <c r="R21" s="8">
        <f>C21-P21</f>
        <v>549149.92999999993</v>
      </c>
      <c r="S21" s="8">
        <f>R21/4</f>
        <v>137287.48249999998</v>
      </c>
      <c r="T21" s="8">
        <f>C21-Q21</f>
        <v>288770.49</v>
      </c>
      <c r="U21" s="178"/>
    </row>
    <row r="22" spans="1:21" s="10" customFormat="1" ht="15" customHeight="1" x14ac:dyDescent="0.2">
      <c r="A22" s="30" t="s">
        <v>118</v>
      </c>
      <c r="B22" s="31" t="s">
        <v>118</v>
      </c>
      <c r="C22" s="32">
        <v>13200</v>
      </c>
      <c r="D22" s="55">
        <v>1100</v>
      </c>
      <c r="E22" s="55">
        <v>1100</v>
      </c>
      <c r="F22" s="55">
        <v>1220</v>
      </c>
      <c r="G22" s="163">
        <v>1160</v>
      </c>
      <c r="H22" s="163">
        <v>1160</v>
      </c>
      <c r="I22" s="163">
        <v>1160</v>
      </c>
      <c r="J22" s="163">
        <v>1160</v>
      </c>
      <c r="K22" s="163">
        <v>1160</v>
      </c>
      <c r="L22" s="56">
        <v>1160</v>
      </c>
      <c r="M22" s="56">
        <v>1160</v>
      </c>
      <c r="N22" s="56">
        <v>1160</v>
      </c>
      <c r="O22" s="56">
        <v>1160</v>
      </c>
      <c r="P22" s="57">
        <f t="shared" ref="P22:P63" si="0">SUM(D22:K22)</f>
        <v>9220</v>
      </c>
      <c r="Q22" s="57">
        <f t="shared" ref="Q22:Q63" si="1">SUM(D22:O22)</f>
        <v>13860</v>
      </c>
      <c r="R22" s="8">
        <f t="shared" ref="R22:R86" si="2">C22-P22</f>
        <v>3980</v>
      </c>
      <c r="S22" s="8">
        <f t="shared" ref="S22:S63" si="3">R22/4</f>
        <v>995</v>
      </c>
      <c r="T22" s="8">
        <f>C22-Q22</f>
        <v>-660</v>
      </c>
      <c r="U22" s="178"/>
    </row>
    <row r="23" spans="1:21" s="10" customFormat="1" ht="15" customHeight="1" x14ac:dyDescent="0.2">
      <c r="A23" s="30" t="s">
        <v>119</v>
      </c>
      <c r="B23" s="31" t="s">
        <v>119</v>
      </c>
      <c r="C23" s="32">
        <v>36000</v>
      </c>
      <c r="D23" s="55"/>
      <c r="E23" s="55"/>
      <c r="F23" s="55"/>
      <c r="G23" s="163"/>
      <c r="H23" s="163"/>
      <c r="I23" s="163"/>
      <c r="J23" s="163"/>
      <c r="K23" s="163"/>
      <c r="L23" s="56">
        <v>36000</v>
      </c>
      <c r="M23" s="56"/>
      <c r="N23" s="56"/>
      <c r="O23" s="56"/>
      <c r="P23" s="57">
        <f t="shared" si="0"/>
        <v>0</v>
      </c>
      <c r="Q23" s="57">
        <f t="shared" si="1"/>
        <v>36000</v>
      </c>
      <c r="R23" s="8">
        <f t="shared" si="2"/>
        <v>36000</v>
      </c>
      <c r="S23" s="8">
        <f t="shared" si="3"/>
        <v>9000</v>
      </c>
      <c r="T23" s="8"/>
      <c r="U23" s="178"/>
    </row>
    <row r="24" spans="1:21" s="10" customFormat="1" ht="15" customHeight="1" x14ac:dyDescent="0.2">
      <c r="A24" s="30" t="s">
        <v>120</v>
      </c>
      <c r="B24" s="31" t="s">
        <v>121</v>
      </c>
      <c r="C24" s="32">
        <v>146250</v>
      </c>
      <c r="D24" s="55">
        <v>0</v>
      </c>
      <c r="E24" s="55">
        <v>0</v>
      </c>
      <c r="F24" s="55">
        <v>0</v>
      </c>
      <c r="G24" s="163">
        <v>0</v>
      </c>
      <c r="H24" s="163">
        <v>37931.760000000002</v>
      </c>
      <c r="I24" s="163">
        <v>0</v>
      </c>
      <c r="J24" s="163">
        <v>0</v>
      </c>
      <c r="K24" s="163"/>
      <c r="L24" s="56"/>
      <c r="M24" s="56"/>
      <c r="N24" s="56"/>
      <c r="O24" s="56">
        <v>108318.23999999999</v>
      </c>
      <c r="P24" s="57">
        <f t="shared" si="0"/>
        <v>37931.760000000002</v>
      </c>
      <c r="Q24" s="57">
        <f t="shared" si="1"/>
        <v>146250</v>
      </c>
      <c r="R24" s="8">
        <f t="shared" si="2"/>
        <v>108318.23999999999</v>
      </c>
      <c r="S24" s="8">
        <f t="shared" si="3"/>
        <v>27079.559999999998</v>
      </c>
      <c r="T24" s="8">
        <f t="shared" ref="T24:T64" si="4">C24-Q24</f>
        <v>0</v>
      </c>
      <c r="U24" s="178"/>
    </row>
    <row r="25" spans="1:21" s="10" customFormat="1" ht="15" customHeight="1" x14ac:dyDescent="0.2">
      <c r="A25" s="30" t="s">
        <v>122</v>
      </c>
      <c r="B25" s="31" t="s">
        <v>122</v>
      </c>
      <c r="C25" s="32">
        <v>171112.5</v>
      </c>
      <c r="D25" s="55">
        <v>10296</v>
      </c>
      <c r="E25" s="55">
        <v>9977</v>
      </c>
      <c r="F25" s="55">
        <v>9455</v>
      </c>
      <c r="G25" s="163">
        <v>9855</v>
      </c>
      <c r="H25" s="163">
        <v>9855</v>
      </c>
      <c r="I25" s="163">
        <v>9855</v>
      </c>
      <c r="J25" s="163">
        <v>9641</v>
      </c>
      <c r="K25" s="163">
        <v>9771</v>
      </c>
      <c r="L25" s="56">
        <v>18168</v>
      </c>
      <c r="M25" s="56">
        <v>18168</v>
      </c>
      <c r="N25" s="56">
        <v>18168</v>
      </c>
      <c r="O25" s="56">
        <v>18168</v>
      </c>
      <c r="P25" s="57">
        <f t="shared" si="0"/>
        <v>78705</v>
      </c>
      <c r="Q25" s="57">
        <f t="shared" si="1"/>
        <v>151377</v>
      </c>
      <c r="R25" s="8">
        <f t="shared" si="2"/>
        <v>92407.5</v>
      </c>
      <c r="S25" s="8">
        <f t="shared" si="3"/>
        <v>23101.875</v>
      </c>
      <c r="T25" s="8">
        <f t="shared" si="4"/>
        <v>19735.5</v>
      </c>
      <c r="U25" s="178"/>
    </row>
    <row r="26" spans="1:21" s="10" customFormat="1" ht="15" customHeight="1" x14ac:dyDescent="0.2">
      <c r="A26" s="30" t="s">
        <v>123</v>
      </c>
      <c r="B26" s="31" t="s">
        <v>123</v>
      </c>
      <c r="C26" s="32">
        <v>15000</v>
      </c>
      <c r="D26" s="55">
        <v>963.8</v>
      </c>
      <c r="E26" s="55">
        <v>906.95</v>
      </c>
      <c r="F26" s="55">
        <v>858.8</v>
      </c>
      <c r="G26" s="163">
        <v>900.05</v>
      </c>
      <c r="H26" s="163">
        <v>900.05</v>
      </c>
      <c r="I26" s="163">
        <v>900.05</v>
      </c>
      <c r="J26" s="163">
        <v>870.25</v>
      </c>
      <c r="K26" s="163">
        <v>887.85</v>
      </c>
      <c r="L26" s="56">
        <v>1740.0099999999998</v>
      </c>
      <c r="M26" s="56">
        <v>1740.0099999999998</v>
      </c>
      <c r="N26" s="56">
        <v>1740.0099999999998</v>
      </c>
      <c r="O26" s="56">
        <v>1740.0099999999998</v>
      </c>
      <c r="P26" s="57">
        <f t="shared" si="0"/>
        <v>7187.8000000000011</v>
      </c>
      <c r="Q26" s="57">
        <f t="shared" si="1"/>
        <v>14147.840000000002</v>
      </c>
      <c r="R26" s="8">
        <f t="shared" si="2"/>
        <v>7812.1999999999989</v>
      </c>
      <c r="S26" s="8">
        <f t="shared" si="3"/>
        <v>1953.0499999999997</v>
      </c>
      <c r="T26" s="8">
        <f t="shared" si="4"/>
        <v>852.15999999999804</v>
      </c>
      <c r="U26" s="178"/>
    </row>
    <row r="27" spans="1:21" s="10" customFormat="1" ht="15" customHeight="1" x14ac:dyDescent="0.2">
      <c r="A27" s="30" t="s">
        <v>124</v>
      </c>
      <c r="B27" s="31" t="s">
        <v>124</v>
      </c>
      <c r="C27" s="32">
        <v>1500</v>
      </c>
      <c r="D27" s="55">
        <v>110.2</v>
      </c>
      <c r="E27" s="55">
        <v>103.7</v>
      </c>
      <c r="F27" s="55">
        <v>99.4</v>
      </c>
      <c r="G27" s="163">
        <v>102.9</v>
      </c>
      <c r="H27" s="163">
        <v>102.9</v>
      </c>
      <c r="I27" s="163">
        <v>102.9</v>
      </c>
      <c r="J27" s="163">
        <v>99.5</v>
      </c>
      <c r="K27" s="163">
        <v>101.5</v>
      </c>
      <c r="L27" s="56">
        <v>227.2</v>
      </c>
      <c r="M27" s="56">
        <v>227.2</v>
      </c>
      <c r="N27" s="56">
        <v>227.2</v>
      </c>
      <c r="O27" s="56">
        <v>227.2</v>
      </c>
      <c r="P27" s="57">
        <f t="shared" si="0"/>
        <v>823</v>
      </c>
      <c r="Q27" s="57">
        <f t="shared" si="1"/>
        <v>1731.8000000000002</v>
      </c>
      <c r="R27" s="8">
        <f t="shared" si="2"/>
        <v>677</v>
      </c>
      <c r="S27" s="8">
        <f t="shared" si="3"/>
        <v>169.25</v>
      </c>
      <c r="T27" s="8">
        <f t="shared" si="4"/>
        <v>-231.80000000000018</v>
      </c>
      <c r="U27" s="178"/>
    </row>
    <row r="28" spans="1:21" s="10" customFormat="1" ht="15" customHeight="1" x14ac:dyDescent="0.2">
      <c r="A28" s="30" t="s">
        <v>125</v>
      </c>
      <c r="B28" s="31" t="s">
        <v>125</v>
      </c>
      <c r="C28" s="32">
        <v>2960</v>
      </c>
      <c r="D28" s="55">
        <v>0</v>
      </c>
      <c r="E28" s="55">
        <v>0</v>
      </c>
      <c r="F28" s="55">
        <v>88</v>
      </c>
      <c r="G28" s="163">
        <v>0</v>
      </c>
      <c r="H28" s="163">
        <v>100</v>
      </c>
      <c r="I28" s="163">
        <v>0</v>
      </c>
      <c r="J28" s="163">
        <v>0</v>
      </c>
      <c r="K28" s="163">
        <v>590</v>
      </c>
      <c r="L28" s="56"/>
      <c r="M28" s="56"/>
      <c r="N28" s="56"/>
      <c r="O28" s="56">
        <v>2182</v>
      </c>
      <c r="P28" s="57">
        <f t="shared" si="0"/>
        <v>778</v>
      </c>
      <c r="Q28" s="57">
        <f t="shared" si="1"/>
        <v>2960</v>
      </c>
      <c r="R28" s="8">
        <f t="shared" si="2"/>
        <v>2182</v>
      </c>
      <c r="S28" s="8">
        <f t="shared" si="3"/>
        <v>545.5</v>
      </c>
      <c r="T28" s="8">
        <f t="shared" si="4"/>
        <v>0</v>
      </c>
      <c r="U28" s="178"/>
    </row>
    <row r="29" spans="1:21" s="10" customFormat="1" ht="15" customHeight="1" x14ac:dyDescent="0.2">
      <c r="A29" s="30" t="s">
        <v>126</v>
      </c>
      <c r="B29" s="31" t="s">
        <v>127</v>
      </c>
      <c r="C29" s="32">
        <v>3000</v>
      </c>
      <c r="D29" s="55">
        <v>180</v>
      </c>
      <c r="E29" s="55">
        <v>180</v>
      </c>
      <c r="F29" s="55">
        <v>1416.79</v>
      </c>
      <c r="G29" s="163">
        <v>180</v>
      </c>
      <c r="H29" s="163">
        <v>180</v>
      </c>
      <c r="I29" s="163">
        <v>180</v>
      </c>
      <c r="J29" s="163">
        <v>180</v>
      </c>
      <c r="K29" s="163">
        <v>180</v>
      </c>
      <c r="L29" s="56">
        <v>180</v>
      </c>
      <c r="M29" s="56">
        <v>180</v>
      </c>
      <c r="N29" s="56">
        <v>180</v>
      </c>
      <c r="O29" s="56">
        <v>180</v>
      </c>
      <c r="P29" s="57">
        <f t="shared" si="0"/>
        <v>2676.79</v>
      </c>
      <c r="Q29" s="57">
        <f t="shared" si="1"/>
        <v>3396.79</v>
      </c>
      <c r="R29" s="8">
        <f t="shared" si="2"/>
        <v>323.21000000000004</v>
      </c>
      <c r="S29" s="8">
        <f t="shared" si="3"/>
        <v>80.802500000000009</v>
      </c>
      <c r="T29" s="8">
        <f t="shared" si="4"/>
        <v>-396.78999999999996</v>
      </c>
      <c r="U29" s="178"/>
    </row>
    <row r="30" spans="1:21" s="10" customFormat="1" ht="15" customHeight="1" x14ac:dyDescent="0.2">
      <c r="A30" s="30" t="s">
        <v>128</v>
      </c>
      <c r="B30" s="31" t="s">
        <v>128</v>
      </c>
      <c r="C30" s="32">
        <v>45000</v>
      </c>
      <c r="D30" s="55">
        <v>44562.02</v>
      </c>
      <c r="E30" s="55">
        <v>0</v>
      </c>
      <c r="F30" s="55">
        <v>0</v>
      </c>
      <c r="G30" s="163">
        <v>-2651.95</v>
      </c>
      <c r="H30" s="163">
        <v>0</v>
      </c>
      <c r="I30" s="163">
        <v>-217.15</v>
      </c>
      <c r="J30" s="163">
        <v>0</v>
      </c>
      <c r="K30" s="163">
        <v>2262.91</v>
      </c>
      <c r="L30" s="56"/>
      <c r="M30" s="56">
        <v>1044.1699999999983</v>
      </c>
      <c r="N30" s="56"/>
      <c r="O30" s="56"/>
      <c r="P30" s="57">
        <f t="shared" si="0"/>
        <v>43955.83</v>
      </c>
      <c r="Q30" s="57">
        <f t="shared" si="1"/>
        <v>45000</v>
      </c>
      <c r="R30" s="8">
        <f t="shared" si="2"/>
        <v>1044.1699999999983</v>
      </c>
      <c r="S30" s="8">
        <f t="shared" si="3"/>
        <v>261.04249999999956</v>
      </c>
      <c r="T30" s="8">
        <f t="shared" si="4"/>
        <v>0</v>
      </c>
      <c r="U30" s="178"/>
    </row>
    <row r="31" spans="1:21" s="10" customFormat="1" ht="15" customHeight="1" x14ac:dyDescent="0.2">
      <c r="A31" s="30" t="s">
        <v>129</v>
      </c>
      <c r="B31" s="31" t="s">
        <v>130</v>
      </c>
      <c r="C31" s="32">
        <v>4800</v>
      </c>
      <c r="D31" s="55">
        <v>146.80000000000001</v>
      </c>
      <c r="E31" s="55">
        <v>446.55</v>
      </c>
      <c r="F31" s="55">
        <v>700</v>
      </c>
      <c r="G31" s="163">
        <v>221.7</v>
      </c>
      <c r="H31" s="164">
        <v>0</v>
      </c>
      <c r="I31" s="164">
        <v>350</v>
      </c>
      <c r="J31" s="164">
        <v>350</v>
      </c>
      <c r="K31" s="164">
        <v>350</v>
      </c>
      <c r="L31" s="58">
        <v>558.73749999999995</v>
      </c>
      <c r="M31" s="58">
        <v>558.73749999999995</v>
      </c>
      <c r="N31" s="58">
        <v>558.73749999999995</v>
      </c>
      <c r="O31" s="59">
        <v>558.73749999999995</v>
      </c>
      <c r="P31" s="57">
        <f t="shared" si="0"/>
        <v>2565.0500000000002</v>
      </c>
      <c r="Q31" s="57">
        <f t="shared" si="1"/>
        <v>4800.0000000000009</v>
      </c>
      <c r="R31" s="8">
        <f t="shared" si="2"/>
        <v>2234.9499999999998</v>
      </c>
      <c r="S31" s="8">
        <f t="shared" si="3"/>
        <v>558.73749999999995</v>
      </c>
      <c r="T31" s="8">
        <f t="shared" si="4"/>
        <v>0</v>
      </c>
      <c r="U31" s="178"/>
    </row>
    <row r="32" spans="1:21" s="10" customFormat="1" ht="15" customHeight="1" x14ac:dyDescent="0.2">
      <c r="A32" s="30" t="s">
        <v>131</v>
      </c>
      <c r="B32" s="31" t="s">
        <v>132</v>
      </c>
      <c r="C32" s="32">
        <v>15000</v>
      </c>
      <c r="D32" s="55">
        <v>673.7</v>
      </c>
      <c r="E32" s="55">
        <v>1779.93</v>
      </c>
      <c r="F32" s="55">
        <v>1410.13</v>
      </c>
      <c r="G32" s="163">
        <v>88.98</v>
      </c>
      <c r="H32" s="163">
        <v>622.91999999999996</v>
      </c>
      <c r="I32" s="163">
        <v>838.38</v>
      </c>
      <c r="J32" s="163">
        <v>665</v>
      </c>
      <c r="K32" s="163">
        <v>1059.77</v>
      </c>
      <c r="L32" s="56">
        <v>1965.2975000000001</v>
      </c>
      <c r="M32" s="56">
        <v>1965.2975000000001</v>
      </c>
      <c r="N32" s="56">
        <v>1965.2975000000001</v>
      </c>
      <c r="O32" s="56">
        <v>1965.2975000000001</v>
      </c>
      <c r="P32" s="57">
        <f t="shared" si="0"/>
        <v>7138.8099999999995</v>
      </c>
      <c r="Q32" s="57">
        <f t="shared" si="1"/>
        <v>15000.000000000002</v>
      </c>
      <c r="R32" s="8">
        <f t="shared" si="2"/>
        <v>7861.1900000000005</v>
      </c>
      <c r="S32" s="8">
        <f t="shared" si="3"/>
        <v>1965.2975000000001</v>
      </c>
      <c r="T32" s="8">
        <f t="shared" si="4"/>
        <v>0</v>
      </c>
      <c r="U32" s="178"/>
    </row>
    <row r="33" spans="1:21" s="10" customFormat="1" ht="15" customHeight="1" x14ac:dyDescent="0.2">
      <c r="A33" s="30" t="s">
        <v>133</v>
      </c>
      <c r="B33" s="31" t="s">
        <v>134</v>
      </c>
      <c r="C33" s="32">
        <v>24000</v>
      </c>
      <c r="D33" s="55">
        <v>1261.4000000000001</v>
      </c>
      <c r="E33" s="55">
        <v>1976.1</v>
      </c>
      <c r="F33" s="55">
        <v>1357.9</v>
      </c>
      <c r="G33" s="163">
        <v>1282.9000000000001</v>
      </c>
      <c r="H33" s="163">
        <v>1990.15</v>
      </c>
      <c r="I33" s="163">
        <v>1933.6</v>
      </c>
      <c r="J33" s="163">
        <v>1619.75</v>
      </c>
      <c r="K33" s="163">
        <v>1643.35</v>
      </c>
      <c r="L33" s="56">
        <v>2733.7125000000001</v>
      </c>
      <c r="M33" s="56">
        <v>2733.7125000000001</v>
      </c>
      <c r="N33" s="56">
        <v>2733.7125000000001</v>
      </c>
      <c r="O33" s="56">
        <v>2733.7125000000001</v>
      </c>
      <c r="P33" s="57">
        <f t="shared" si="0"/>
        <v>13065.15</v>
      </c>
      <c r="Q33" s="57">
        <f t="shared" si="1"/>
        <v>24000.000000000004</v>
      </c>
      <c r="R33" s="8">
        <f t="shared" si="2"/>
        <v>10934.85</v>
      </c>
      <c r="S33" s="8">
        <f t="shared" si="3"/>
        <v>2733.7125000000001</v>
      </c>
      <c r="T33" s="8">
        <f t="shared" si="4"/>
        <v>0</v>
      </c>
      <c r="U33" s="178"/>
    </row>
    <row r="34" spans="1:21" s="10" customFormat="1" ht="15" customHeight="1" x14ac:dyDescent="0.2">
      <c r="A34" s="30" t="s">
        <v>135</v>
      </c>
      <c r="B34" s="31" t="s">
        <v>136</v>
      </c>
      <c r="C34" s="32">
        <v>20040</v>
      </c>
      <c r="D34" s="55">
        <v>0</v>
      </c>
      <c r="E34" s="55">
        <v>1298.2</v>
      </c>
      <c r="F34" s="55">
        <v>1489.77</v>
      </c>
      <c r="G34" s="163">
        <v>0</v>
      </c>
      <c r="H34" s="163">
        <v>2737.58</v>
      </c>
      <c r="I34" s="163">
        <v>0</v>
      </c>
      <c r="J34" s="163">
        <v>18.75</v>
      </c>
      <c r="K34" s="163">
        <v>1180.3499999999999</v>
      </c>
      <c r="L34" s="56">
        <v>3328.8375000000001</v>
      </c>
      <c r="M34" s="56">
        <v>3328.8375000000001</v>
      </c>
      <c r="N34" s="56">
        <v>3328.8375000000001</v>
      </c>
      <c r="O34" s="56">
        <v>3328.8375000000001</v>
      </c>
      <c r="P34" s="57">
        <f t="shared" si="0"/>
        <v>6724.65</v>
      </c>
      <c r="Q34" s="57">
        <f t="shared" si="1"/>
        <v>20040</v>
      </c>
      <c r="R34" s="8">
        <f t="shared" si="2"/>
        <v>13315.35</v>
      </c>
      <c r="S34" s="8">
        <f t="shared" si="3"/>
        <v>3328.8375000000001</v>
      </c>
      <c r="T34" s="8">
        <f t="shared" si="4"/>
        <v>0</v>
      </c>
      <c r="U34" s="178"/>
    </row>
    <row r="35" spans="1:21" s="10" customFormat="1" ht="15" customHeight="1" x14ac:dyDescent="0.2">
      <c r="A35" s="30" t="s">
        <v>137</v>
      </c>
      <c r="B35" s="31" t="s">
        <v>138</v>
      </c>
      <c r="C35" s="32">
        <v>105000</v>
      </c>
      <c r="D35" s="55">
        <v>8040</v>
      </c>
      <c r="E35" s="55">
        <v>8040</v>
      </c>
      <c r="F35" s="55">
        <v>8040</v>
      </c>
      <c r="G35" s="163">
        <v>0</v>
      </c>
      <c r="H35" s="163">
        <v>0</v>
      </c>
      <c r="I35" s="163">
        <v>8040</v>
      </c>
      <c r="J35" s="163">
        <v>8040</v>
      </c>
      <c r="K35" s="163">
        <v>8040</v>
      </c>
      <c r="L35" s="56">
        <v>8040</v>
      </c>
      <c r="M35" s="56">
        <v>8040</v>
      </c>
      <c r="N35" s="56">
        <v>8040</v>
      </c>
      <c r="O35" s="56">
        <v>8040</v>
      </c>
      <c r="P35" s="57">
        <f t="shared" si="0"/>
        <v>48240</v>
      </c>
      <c r="Q35" s="57">
        <f t="shared" si="1"/>
        <v>80400</v>
      </c>
      <c r="R35" s="8">
        <f t="shared" si="2"/>
        <v>56760</v>
      </c>
      <c r="S35" s="8">
        <f t="shared" si="3"/>
        <v>14190</v>
      </c>
      <c r="T35" s="8">
        <f t="shared" si="4"/>
        <v>24600</v>
      </c>
      <c r="U35" s="178"/>
    </row>
    <row r="36" spans="1:21" s="10" customFormat="1" ht="15" customHeight="1" x14ac:dyDescent="0.2">
      <c r="A36" s="30" t="s">
        <v>139</v>
      </c>
      <c r="B36" s="31" t="s">
        <v>139</v>
      </c>
      <c r="C36" s="32">
        <v>6900</v>
      </c>
      <c r="D36" s="55"/>
      <c r="E36" s="55"/>
      <c r="F36" s="55"/>
      <c r="G36" s="163"/>
      <c r="H36" s="163"/>
      <c r="I36" s="163"/>
      <c r="J36" s="163"/>
      <c r="K36" s="163"/>
      <c r="L36" s="56"/>
      <c r="M36" s="56"/>
      <c r="N36" s="56"/>
      <c r="O36" s="56">
        <v>6000</v>
      </c>
      <c r="P36" s="57">
        <f t="shared" si="0"/>
        <v>0</v>
      </c>
      <c r="Q36" s="57">
        <f t="shared" si="1"/>
        <v>6000</v>
      </c>
      <c r="R36" s="8">
        <f t="shared" si="2"/>
        <v>6900</v>
      </c>
      <c r="S36" s="8">
        <f t="shared" si="3"/>
        <v>1725</v>
      </c>
      <c r="T36" s="8">
        <f t="shared" si="4"/>
        <v>900</v>
      </c>
      <c r="U36" s="178"/>
    </row>
    <row r="37" spans="1:21" s="10" customFormat="1" ht="15" customHeight="1" x14ac:dyDescent="0.2">
      <c r="A37" s="30" t="s">
        <v>140</v>
      </c>
      <c r="B37" s="31" t="s">
        <v>141</v>
      </c>
      <c r="C37" s="32">
        <v>15000</v>
      </c>
      <c r="D37" s="55"/>
      <c r="E37" s="55"/>
      <c r="F37" s="55"/>
      <c r="G37" s="163"/>
      <c r="H37" s="163"/>
      <c r="I37" s="163"/>
      <c r="J37" s="163"/>
      <c r="K37" s="163"/>
      <c r="L37" s="56"/>
      <c r="M37" s="56"/>
      <c r="N37" s="56">
        <v>10000</v>
      </c>
      <c r="O37" s="56"/>
      <c r="P37" s="57">
        <f t="shared" si="0"/>
        <v>0</v>
      </c>
      <c r="Q37" s="57">
        <f t="shared" si="1"/>
        <v>10000</v>
      </c>
      <c r="R37" s="8">
        <f t="shared" si="2"/>
        <v>15000</v>
      </c>
      <c r="S37" s="8">
        <f t="shared" si="3"/>
        <v>3750</v>
      </c>
      <c r="T37" s="8">
        <f t="shared" si="4"/>
        <v>5000</v>
      </c>
      <c r="U37" s="178"/>
    </row>
    <row r="38" spans="1:21" s="10" customFormat="1" ht="15" customHeight="1" x14ac:dyDescent="0.2">
      <c r="A38" s="30" t="s">
        <v>142</v>
      </c>
      <c r="B38" s="31" t="s">
        <v>142</v>
      </c>
      <c r="C38" s="32">
        <v>12000</v>
      </c>
      <c r="D38" s="55">
        <v>0</v>
      </c>
      <c r="E38" s="55">
        <v>3125</v>
      </c>
      <c r="F38" s="55">
        <v>0</v>
      </c>
      <c r="G38" s="163">
        <v>0</v>
      </c>
      <c r="H38" s="163">
        <v>0</v>
      </c>
      <c r="I38" s="163">
        <v>0</v>
      </c>
      <c r="J38" s="163">
        <v>0</v>
      </c>
      <c r="K38" s="163"/>
      <c r="L38" s="56"/>
      <c r="M38" s="56"/>
      <c r="N38" s="56"/>
      <c r="O38" s="56">
        <v>8875</v>
      </c>
      <c r="P38" s="57">
        <f t="shared" si="0"/>
        <v>3125</v>
      </c>
      <c r="Q38" s="57">
        <f t="shared" si="1"/>
        <v>12000</v>
      </c>
      <c r="R38" s="8">
        <f t="shared" si="2"/>
        <v>8875</v>
      </c>
      <c r="S38" s="8">
        <f t="shared" si="3"/>
        <v>2218.75</v>
      </c>
      <c r="T38" s="8">
        <f t="shared" si="4"/>
        <v>0</v>
      </c>
      <c r="U38" s="178"/>
    </row>
    <row r="39" spans="1:21" s="10" customFormat="1" ht="15" customHeight="1" x14ac:dyDescent="0.2">
      <c r="A39" s="30" t="s">
        <v>143</v>
      </c>
      <c r="B39" s="31" t="s">
        <v>144</v>
      </c>
      <c r="C39" s="32">
        <v>18000</v>
      </c>
      <c r="D39" s="55">
        <v>69.599999999999994</v>
      </c>
      <c r="E39" s="55">
        <v>761.25</v>
      </c>
      <c r="F39" s="55">
        <v>0</v>
      </c>
      <c r="G39" s="163">
        <v>0</v>
      </c>
      <c r="H39" s="163">
        <v>8</v>
      </c>
      <c r="I39" s="163">
        <v>1629.87</v>
      </c>
      <c r="J39" s="163">
        <v>1407.16</v>
      </c>
      <c r="K39" s="163"/>
      <c r="L39" s="56">
        <v>3531.0299999999997</v>
      </c>
      <c r="M39" s="56">
        <v>3531.0299999999997</v>
      </c>
      <c r="N39" s="56">
        <v>3531.0299999999997</v>
      </c>
      <c r="O39" s="56">
        <v>3531.0299999999997</v>
      </c>
      <c r="P39" s="57">
        <f t="shared" si="0"/>
        <v>3875.88</v>
      </c>
      <c r="Q39" s="57">
        <f t="shared" si="1"/>
        <v>17999.999999999996</v>
      </c>
      <c r="R39" s="8">
        <f t="shared" si="2"/>
        <v>14124.119999999999</v>
      </c>
      <c r="S39" s="8">
        <f t="shared" si="3"/>
        <v>3531.0299999999997</v>
      </c>
      <c r="T39" s="8">
        <f t="shared" si="4"/>
        <v>0</v>
      </c>
      <c r="U39" s="178"/>
    </row>
    <row r="40" spans="1:21" s="10" customFormat="1" ht="15" customHeight="1" x14ac:dyDescent="0.2">
      <c r="A40" s="30" t="s">
        <v>145</v>
      </c>
      <c r="B40" s="31" t="s">
        <v>146</v>
      </c>
      <c r="C40" s="32">
        <v>6000</v>
      </c>
      <c r="D40" s="55">
        <v>245.5</v>
      </c>
      <c r="E40" s="55">
        <v>157</v>
      </c>
      <c r="F40" s="55">
        <v>167.9</v>
      </c>
      <c r="G40" s="163">
        <v>0</v>
      </c>
      <c r="H40" s="163">
        <v>165.3</v>
      </c>
      <c r="I40" s="163">
        <v>230.2</v>
      </c>
      <c r="J40" s="163">
        <v>496.4</v>
      </c>
      <c r="K40" s="163">
        <v>649.70000000000005</v>
      </c>
      <c r="L40" s="56">
        <v>972</v>
      </c>
      <c r="M40" s="56">
        <v>972</v>
      </c>
      <c r="N40" s="56">
        <v>972</v>
      </c>
      <c r="O40" s="56">
        <v>972</v>
      </c>
      <c r="P40" s="57">
        <f t="shared" si="0"/>
        <v>2112</v>
      </c>
      <c r="Q40" s="57">
        <f t="shared" si="1"/>
        <v>6000</v>
      </c>
      <c r="R40" s="8">
        <f t="shared" si="2"/>
        <v>3888</v>
      </c>
      <c r="S40" s="8">
        <f t="shared" si="3"/>
        <v>972</v>
      </c>
      <c r="T40" s="8">
        <f t="shared" si="4"/>
        <v>0</v>
      </c>
      <c r="U40" s="178"/>
    </row>
    <row r="41" spans="1:21" s="10" customFormat="1" ht="15" customHeight="1" x14ac:dyDescent="0.2">
      <c r="A41" s="30" t="s">
        <v>147</v>
      </c>
      <c r="B41" s="31" t="s">
        <v>148</v>
      </c>
      <c r="C41" s="32">
        <v>25000</v>
      </c>
      <c r="D41" s="55">
        <v>320</v>
      </c>
      <c r="E41" s="55">
        <v>1329.52</v>
      </c>
      <c r="F41" s="55">
        <v>320</v>
      </c>
      <c r="G41" s="163">
        <v>718.82</v>
      </c>
      <c r="H41" s="163">
        <v>1024.52</v>
      </c>
      <c r="I41" s="163">
        <v>1187.25</v>
      </c>
      <c r="J41" s="163">
        <v>1446.99</v>
      </c>
      <c r="K41" s="60">
        <v>4648.72</v>
      </c>
      <c r="L41" s="60">
        <v>3501.0450000000001</v>
      </c>
      <c r="M41" s="60">
        <v>3501.0450000000001</v>
      </c>
      <c r="N41" s="60">
        <v>3501.0450000000001</v>
      </c>
      <c r="O41" s="60">
        <v>3501.0450000000001</v>
      </c>
      <c r="P41" s="57">
        <f t="shared" si="0"/>
        <v>10995.82</v>
      </c>
      <c r="Q41" s="57">
        <f t="shared" si="1"/>
        <v>25000</v>
      </c>
      <c r="R41" s="8">
        <f t="shared" si="2"/>
        <v>14004.18</v>
      </c>
      <c r="S41" s="8">
        <f t="shared" si="3"/>
        <v>3501.0450000000001</v>
      </c>
      <c r="T41" s="8">
        <f t="shared" si="4"/>
        <v>0</v>
      </c>
      <c r="U41" s="178"/>
    </row>
    <row r="42" spans="1:21" s="10" customFormat="1" ht="15" customHeight="1" x14ac:dyDescent="0.2">
      <c r="A42" s="30" t="s">
        <v>149</v>
      </c>
      <c r="B42" s="31" t="s">
        <v>150</v>
      </c>
      <c r="C42" s="32">
        <v>2100</v>
      </c>
      <c r="D42" s="55">
        <v>0</v>
      </c>
      <c r="E42" s="55">
        <v>0</v>
      </c>
      <c r="F42" s="55">
        <v>0</v>
      </c>
      <c r="G42" s="163">
        <v>0</v>
      </c>
      <c r="H42" s="163">
        <v>179</v>
      </c>
      <c r="I42" s="163">
        <v>393</v>
      </c>
      <c r="J42" s="163">
        <v>0</v>
      </c>
      <c r="K42" s="163"/>
      <c r="L42" s="56"/>
      <c r="M42" s="56"/>
      <c r="N42" s="56"/>
      <c r="O42" s="56">
        <v>1000</v>
      </c>
      <c r="P42" s="57">
        <f t="shared" si="0"/>
        <v>572</v>
      </c>
      <c r="Q42" s="57">
        <f t="shared" si="1"/>
        <v>1572</v>
      </c>
      <c r="R42" s="8">
        <f t="shared" si="2"/>
        <v>1528</v>
      </c>
      <c r="S42" s="8">
        <f t="shared" si="3"/>
        <v>382</v>
      </c>
      <c r="T42" s="8">
        <f t="shared" si="4"/>
        <v>528</v>
      </c>
      <c r="U42" s="178"/>
    </row>
    <row r="43" spans="1:21" s="10" customFormat="1" ht="15" customHeight="1" x14ac:dyDescent="0.2">
      <c r="A43" s="30" t="s">
        <v>151</v>
      </c>
      <c r="B43" s="31" t="s">
        <v>152</v>
      </c>
      <c r="C43" s="32">
        <v>28300</v>
      </c>
      <c r="D43" s="55">
        <v>114.5</v>
      </c>
      <c r="E43" s="55">
        <v>1987.2</v>
      </c>
      <c r="F43" s="55">
        <v>858.4</v>
      </c>
      <c r="G43" s="163">
        <v>0</v>
      </c>
      <c r="H43" s="163">
        <v>3406.7</v>
      </c>
      <c r="I43" s="163">
        <v>3209.5</v>
      </c>
      <c r="J43" s="163">
        <v>1079.4000000000001</v>
      </c>
      <c r="K43" s="163">
        <v>3109.3</v>
      </c>
      <c r="L43" s="56">
        <v>3633.75</v>
      </c>
      <c r="M43" s="56">
        <v>3633.75</v>
      </c>
      <c r="N43" s="56">
        <v>3633.75</v>
      </c>
      <c r="O43" s="56">
        <v>3633.75</v>
      </c>
      <c r="P43" s="57">
        <f t="shared" si="0"/>
        <v>13765</v>
      </c>
      <c r="Q43" s="57">
        <f t="shared" si="1"/>
        <v>28300</v>
      </c>
      <c r="R43" s="8">
        <f t="shared" si="2"/>
        <v>14535</v>
      </c>
      <c r="S43" s="8">
        <f t="shared" si="3"/>
        <v>3633.75</v>
      </c>
      <c r="T43" s="8">
        <f t="shared" si="4"/>
        <v>0</v>
      </c>
      <c r="U43" s="178"/>
    </row>
    <row r="44" spans="1:21" s="10" customFormat="1" ht="15" customHeight="1" x14ac:dyDescent="0.2">
      <c r="A44" s="30" t="s">
        <v>153</v>
      </c>
      <c r="B44" s="31" t="s">
        <v>154</v>
      </c>
      <c r="C44" s="32">
        <v>8000</v>
      </c>
      <c r="D44" s="55">
        <v>0</v>
      </c>
      <c r="E44" s="55">
        <v>1155.3499999999999</v>
      </c>
      <c r="F44" s="55">
        <v>425</v>
      </c>
      <c r="G44" s="163">
        <v>0</v>
      </c>
      <c r="H44" s="163">
        <v>192.65</v>
      </c>
      <c r="I44" s="163">
        <v>0</v>
      </c>
      <c r="J44" s="163">
        <v>322.8</v>
      </c>
      <c r="K44" s="163">
        <v>709.1</v>
      </c>
      <c r="L44" s="56">
        <v>1298.7750000000001</v>
      </c>
      <c r="M44" s="56">
        <v>1298.7750000000001</v>
      </c>
      <c r="N44" s="56">
        <v>1298.7750000000001</v>
      </c>
      <c r="O44" s="56">
        <v>1298.7750000000001</v>
      </c>
      <c r="P44" s="57">
        <f t="shared" si="0"/>
        <v>2804.9</v>
      </c>
      <c r="Q44" s="57">
        <f t="shared" si="1"/>
        <v>8000</v>
      </c>
      <c r="R44" s="8">
        <f t="shared" si="2"/>
        <v>5195.1000000000004</v>
      </c>
      <c r="S44" s="8">
        <f t="shared" si="3"/>
        <v>1298.7750000000001</v>
      </c>
      <c r="T44" s="8">
        <f t="shared" si="4"/>
        <v>0</v>
      </c>
      <c r="U44" s="178"/>
    </row>
    <row r="45" spans="1:21" s="10" customFormat="1" ht="15" customHeight="1" x14ac:dyDescent="0.2">
      <c r="A45" s="30" t="s">
        <v>155</v>
      </c>
      <c r="B45" s="31" t="s">
        <v>156</v>
      </c>
      <c r="C45" s="32">
        <v>1000</v>
      </c>
      <c r="D45" s="55">
        <v>165</v>
      </c>
      <c r="E45" s="55">
        <v>0</v>
      </c>
      <c r="F45" s="55">
        <v>0</v>
      </c>
      <c r="G45" s="163">
        <v>0</v>
      </c>
      <c r="H45" s="163">
        <v>0</v>
      </c>
      <c r="I45" s="163">
        <v>301</v>
      </c>
      <c r="J45" s="163">
        <v>0</v>
      </c>
      <c r="K45" s="163">
        <v>29</v>
      </c>
      <c r="L45" s="56">
        <v>126.25</v>
      </c>
      <c r="M45" s="56">
        <v>126.25</v>
      </c>
      <c r="N45" s="56">
        <v>126.25</v>
      </c>
      <c r="O45" s="56">
        <v>126.25</v>
      </c>
      <c r="P45" s="57">
        <f t="shared" si="0"/>
        <v>495</v>
      </c>
      <c r="Q45" s="57">
        <f t="shared" si="1"/>
        <v>1000</v>
      </c>
      <c r="R45" s="8">
        <f t="shared" si="2"/>
        <v>505</v>
      </c>
      <c r="S45" s="8">
        <f t="shared" si="3"/>
        <v>126.25</v>
      </c>
      <c r="T45" s="8">
        <f t="shared" si="4"/>
        <v>0</v>
      </c>
      <c r="U45" s="178"/>
    </row>
    <row r="46" spans="1:21" s="10" customFormat="1" ht="15" customHeight="1" x14ac:dyDescent="0.2">
      <c r="A46" s="30" t="s">
        <v>157</v>
      </c>
      <c r="B46" s="31" t="s">
        <v>158</v>
      </c>
      <c r="C46" s="32">
        <v>2500</v>
      </c>
      <c r="D46" s="55">
        <v>80</v>
      </c>
      <c r="E46" s="55">
        <v>472.8</v>
      </c>
      <c r="F46" s="55">
        <v>0</v>
      </c>
      <c r="G46" s="163">
        <v>0</v>
      </c>
      <c r="H46" s="163">
        <v>29.4</v>
      </c>
      <c r="I46" s="163">
        <v>34.5</v>
      </c>
      <c r="J46" s="163">
        <v>743.9</v>
      </c>
      <c r="K46" s="163">
        <v>32</v>
      </c>
      <c r="L46" s="56">
        <v>276.85000000000002</v>
      </c>
      <c r="M46" s="56">
        <v>276.85000000000002</v>
      </c>
      <c r="N46" s="56">
        <v>276.85000000000002</v>
      </c>
      <c r="O46" s="56">
        <v>276.85000000000002</v>
      </c>
      <c r="P46" s="57">
        <f t="shared" si="0"/>
        <v>1392.6</v>
      </c>
      <c r="Q46" s="57">
        <f t="shared" si="1"/>
        <v>2499.9999999999995</v>
      </c>
      <c r="R46" s="8">
        <f t="shared" si="2"/>
        <v>1107.4000000000001</v>
      </c>
      <c r="S46" s="8">
        <f t="shared" si="3"/>
        <v>276.85000000000002</v>
      </c>
      <c r="T46" s="8">
        <f t="shared" si="4"/>
        <v>0</v>
      </c>
      <c r="U46" s="178"/>
    </row>
    <row r="47" spans="1:21" s="10" customFormat="1" ht="15" customHeight="1" x14ac:dyDescent="0.2">
      <c r="A47" s="30" t="s">
        <v>159</v>
      </c>
      <c r="B47" s="31" t="s">
        <v>159</v>
      </c>
      <c r="C47" s="32">
        <v>4000</v>
      </c>
      <c r="D47" s="55"/>
      <c r="E47" s="55"/>
      <c r="F47" s="55"/>
      <c r="G47" s="163"/>
      <c r="H47" s="163"/>
      <c r="I47" s="163"/>
      <c r="J47" s="163"/>
      <c r="K47" s="163"/>
      <c r="L47" s="56"/>
      <c r="M47" s="56">
        <v>4000</v>
      </c>
      <c r="N47" s="56"/>
      <c r="O47" s="56"/>
      <c r="P47" s="57">
        <f t="shared" si="0"/>
        <v>0</v>
      </c>
      <c r="Q47" s="57">
        <f t="shared" si="1"/>
        <v>4000</v>
      </c>
      <c r="R47" s="8">
        <f t="shared" si="2"/>
        <v>4000</v>
      </c>
      <c r="S47" s="8">
        <f t="shared" si="3"/>
        <v>1000</v>
      </c>
      <c r="T47" s="8">
        <f t="shared" si="4"/>
        <v>0</v>
      </c>
      <c r="U47" s="178"/>
    </row>
    <row r="48" spans="1:21" s="10" customFormat="1" ht="15" customHeight="1" x14ac:dyDescent="0.2">
      <c r="A48" s="30" t="s">
        <v>160</v>
      </c>
      <c r="B48" s="31" t="s">
        <v>161</v>
      </c>
      <c r="C48" s="32">
        <v>0</v>
      </c>
      <c r="D48" s="55">
        <v>-0.72</v>
      </c>
      <c r="E48" s="55">
        <v>0</v>
      </c>
      <c r="F48" s="55">
        <v>0</v>
      </c>
      <c r="G48" s="163">
        <v>0</v>
      </c>
      <c r="H48" s="163">
        <v>0</v>
      </c>
      <c r="I48" s="163">
        <v>0</v>
      </c>
      <c r="J48" s="163">
        <v>0</v>
      </c>
      <c r="K48" s="163"/>
      <c r="L48" s="56"/>
      <c r="M48" s="56"/>
      <c r="N48" s="56"/>
      <c r="O48" s="56">
        <v>0</v>
      </c>
      <c r="P48" s="57">
        <f t="shared" si="0"/>
        <v>-0.72</v>
      </c>
      <c r="Q48" s="57">
        <f t="shared" si="1"/>
        <v>-0.72</v>
      </c>
      <c r="R48" s="8">
        <f t="shared" si="2"/>
        <v>0.72</v>
      </c>
      <c r="S48" s="8">
        <f t="shared" si="3"/>
        <v>0.18</v>
      </c>
      <c r="T48" s="8">
        <f t="shared" si="4"/>
        <v>0.72</v>
      </c>
      <c r="U48" s="178"/>
    </row>
    <row r="49" spans="1:21" s="10" customFormat="1" ht="15" customHeight="1" x14ac:dyDescent="0.2">
      <c r="A49" s="30" t="s">
        <v>162</v>
      </c>
      <c r="B49" s="31" t="s">
        <v>163</v>
      </c>
      <c r="C49" s="32">
        <v>5300</v>
      </c>
      <c r="D49" s="55"/>
      <c r="E49" s="55"/>
      <c r="F49" s="55"/>
      <c r="G49" s="163"/>
      <c r="H49" s="163"/>
      <c r="I49" s="163"/>
      <c r="J49" s="163"/>
      <c r="K49" s="163"/>
      <c r="L49" s="56"/>
      <c r="M49" s="56"/>
      <c r="N49" s="56"/>
      <c r="O49" s="56">
        <v>0</v>
      </c>
      <c r="P49" s="57">
        <f t="shared" si="0"/>
        <v>0</v>
      </c>
      <c r="Q49" s="57">
        <f t="shared" si="1"/>
        <v>0</v>
      </c>
      <c r="R49" s="8">
        <f t="shared" si="2"/>
        <v>5300</v>
      </c>
      <c r="S49" s="8">
        <f t="shared" si="3"/>
        <v>1325</v>
      </c>
      <c r="T49" s="8">
        <f t="shared" si="4"/>
        <v>5300</v>
      </c>
      <c r="U49" s="178"/>
    </row>
    <row r="50" spans="1:21" s="10" customFormat="1" ht="15" customHeight="1" x14ac:dyDescent="0.2">
      <c r="A50" s="30" t="s">
        <v>164</v>
      </c>
      <c r="B50" s="31" t="s">
        <v>165</v>
      </c>
      <c r="C50" s="32">
        <v>5000</v>
      </c>
      <c r="D50" s="55">
        <v>0</v>
      </c>
      <c r="E50" s="55">
        <v>0</v>
      </c>
      <c r="F50" s="55">
        <v>0</v>
      </c>
      <c r="G50" s="163">
        <v>0</v>
      </c>
      <c r="H50" s="163">
        <v>1518</v>
      </c>
      <c r="I50" s="163">
        <v>0</v>
      </c>
      <c r="J50" s="163">
        <v>0</v>
      </c>
      <c r="K50" s="163"/>
      <c r="L50" s="56"/>
      <c r="M50" s="56"/>
      <c r="N50" s="56"/>
      <c r="O50" s="56">
        <v>3482</v>
      </c>
      <c r="P50" s="57">
        <f t="shared" si="0"/>
        <v>1518</v>
      </c>
      <c r="Q50" s="57">
        <f t="shared" si="1"/>
        <v>5000</v>
      </c>
      <c r="R50" s="8">
        <f t="shared" si="2"/>
        <v>3482</v>
      </c>
      <c r="S50" s="8">
        <f t="shared" si="3"/>
        <v>870.5</v>
      </c>
      <c r="T50" s="8">
        <f t="shared" si="4"/>
        <v>0</v>
      </c>
      <c r="U50" s="178"/>
    </row>
    <row r="51" spans="1:21" s="10" customFormat="1" ht="15" customHeight="1" x14ac:dyDescent="0.2">
      <c r="A51" s="30" t="s">
        <v>166</v>
      </c>
      <c r="B51" s="31" t="s">
        <v>167</v>
      </c>
      <c r="C51" s="32">
        <v>5000</v>
      </c>
      <c r="D51" s="55"/>
      <c r="E51" s="55"/>
      <c r="F51" s="55"/>
      <c r="G51" s="163"/>
      <c r="H51" s="163"/>
      <c r="I51" s="163"/>
      <c r="J51" s="163"/>
      <c r="K51" s="163"/>
      <c r="L51" s="56"/>
      <c r="M51" s="56"/>
      <c r="N51" s="56"/>
      <c r="O51" s="56">
        <v>5000</v>
      </c>
      <c r="P51" s="57">
        <f t="shared" si="0"/>
        <v>0</v>
      </c>
      <c r="Q51" s="57">
        <f t="shared" si="1"/>
        <v>5000</v>
      </c>
      <c r="R51" s="8">
        <f t="shared" si="2"/>
        <v>5000</v>
      </c>
      <c r="S51" s="8">
        <f t="shared" si="3"/>
        <v>1250</v>
      </c>
      <c r="T51" s="8">
        <f t="shared" si="4"/>
        <v>0</v>
      </c>
      <c r="U51" s="178"/>
    </row>
    <row r="52" spans="1:21" s="10" customFormat="1" ht="15" customHeight="1" x14ac:dyDescent="0.2">
      <c r="A52" s="30" t="s">
        <v>168</v>
      </c>
      <c r="B52" s="31" t="s">
        <v>169</v>
      </c>
      <c r="C52" s="32">
        <v>12000</v>
      </c>
      <c r="D52" s="55">
        <v>0</v>
      </c>
      <c r="E52" s="55">
        <v>646.4</v>
      </c>
      <c r="F52" s="55">
        <v>533.6</v>
      </c>
      <c r="G52" s="163">
        <v>1180</v>
      </c>
      <c r="H52" s="163">
        <v>0</v>
      </c>
      <c r="I52" s="163">
        <v>590</v>
      </c>
      <c r="J52" s="163">
        <v>590</v>
      </c>
      <c r="K52" s="163">
        <v>590</v>
      </c>
      <c r="L52" s="56">
        <v>590</v>
      </c>
      <c r="M52" s="56">
        <v>590</v>
      </c>
      <c r="N52" s="56">
        <v>590</v>
      </c>
      <c r="O52" s="56">
        <v>2000</v>
      </c>
      <c r="P52" s="57">
        <f t="shared" si="0"/>
        <v>4130</v>
      </c>
      <c r="Q52" s="57">
        <f t="shared" si="1"/>
        <v>7900</v>
      </c>
      <c r="R52" s="8">
        <f t="shared" si="2"/>
        <v>7870</v>
      </c>
      <c r="S52" s="8">
        <f t="shared" si="3"/>
        <v>1967.5</v>
      </c>
      <c r="T52" s="8">
        <f t="shared" si="4"/>
        <v>4100</v>
      </c>
      <c r="U52" s="178"/>
    </row>
    <row r="53" spans="1:21" s="10" customFormat="1" ht="15" customHeight="1" x14ac:dyDescent="0.2">
      <c r="A53" s="30" t="s">
        <v>170</v>
      </c>
      <c r="B53" s="31" t="s">
        <v>170</v>
      </c>
      <c r="C53" s="32">
        <v>3000</v>
      </c>
      <c r="D53" s="55">
        <v>0</v>
      </c>
      <c r="E53" s="55">
        <v>0</v>
      </c>
      <c r="F53" s="55">
        <v>0</v>
      </c>
      <c r="G53" s="163">
        <v>0</v>
      </c>
      <c r="H53" s="163">
        <v>318</v>
      </c>
      <c r="I53" s="163">
        <v>0</v>
      </c>
      <c r="J53" s="163">
        <v>318</v>
      </c>
      <c r="K53" s="163"/>
      <c r="L53" s="56"/>
      <c r="M53" s="56">
        <v>318</v>
      </c>
      <c r="N53" s="56"/>
      <c r="O53" s="56">
        <v>318</v>
      </c>
      <c r="P53" s="57">
        <f t="shared" si="0"/>
        <v>636</v>
      </c>
      <c r="Q53" s="57">
        <f t="shared" si="1"/>
        <v>1272</v>
      </c>
      <c r="R53" s="8">
        <f t="shared" si="2"/>
        <v>2364</v>
      </c>
      <c r="S53" s="8">
        <f t="shared" si="3"/>
        <v>591</v>
      </c>
      <c r="T53" s="8">
        <f t="shared" si="4"/>
        <v>1728</v>
      </c>
      <c r="U53" s="178"/>
    </row>
    <row r="54" spans="1:21" s="10" customFormat="1" ht="15" customHeight="1" x14ac:dyDescent="0.2">
      <c r="A54" s="30" t="s">
        <v>171</v>
      </c>
      <c r="B54" s="31" t="s">
        <v>172</v>
      </c>
      <c r="C54" s="32">
        <v>10250</v>
      </c>
      <c r="D54" s="55"/>
      <c r="E54" s="55"/>
      <c r="F54" s="55"/>
      <c r="G54" s="163"/>
      <c r="H54" s="163"/>
      <c r="I54" s="163"/>
      <c r="J54" s="163"/>
      <c r="K54" s="163"/>
      <c r="L54" s="56"/>
      <c r="M54" s="56"/>
      <c r="N54" s="56"/>
      <c r="O54" s="56">
        <v>5250</v>
      </c>
      <c r="P54" s="57">
        <f t="shared" si="0"/>
        <v>0</v>
      </c>
      <c r="Q54" s="57">
        <f t="shared" si="1"/>
        <v>5250</v>
      </c>
      <c r="R54" s="8">
        <f t="shared" si="2"/>
        <v>10250</v>
      </c>
      <c r="S54" s="8">
        <f t="shared" si="3"/>
        <v>2562.5</v>
      </c>
      <c r="T54" s="8">
        <f t="shared" si="4"/>
        <v>5000</v>
      </c>
      <c r="U54" s="178"/>
    </row>
    <row r="55" spans="1:21" s="10" customFormat="1" ht="15" customHeight="1" x14ac:dyDescent="0.2">
      <c r="A55" s="30" t="s">
        <v>173</v>
      </c>
      <c r="B55" s="31" t="s">
        <v>174</v>
      </c>
      <c r="C55" s="32">
        <v>5000</v>
      </c>
      <c r="D55" s="55"/>
      <c r="E55" s="55"/>
      <c r="F55" s="55"/>
      <c r="G55" s="163"/>
      <c r="H55" s="163"/>
      <c r="I55" s="163"/>
      <c r="J55" s="163"/>
      <c r="K55" s="163"/>
      <c r="L55" s="56">
        <v>3537</v>
      </c>
      <c r="M55" s="56"/>
      <c r="N55" s="56">
        <v>1463</v>
      </c>
      <c r="O55" s="56"/>
      <c r="P55" s="57">
        <f t="shared" si="0"/>
        <v>0</v>
      </c>
      <c r="Q55" s="57">
        <f t="shared" si="1"/>
        <v>5000</v>
      </c>
      <c r="R55" s="8">
        <f t="shared" si="2"/>
        <v>5000</v>
      </c>
      <c r="S55" s="8">
        <f t="shared" si="3"/>
        <v>1250</v>
      </c>
      <c r="T55" s="8">
        <f t="shared" si="4"/>
        <v>0</v>
      </c>
      <c r="U55" s="178"/>
    </row>
    <row r="56" spans="1:21" s="10" customFormat="1" ht="15" customHeight="1" x14ac:dyDescent="0.2">
      <c r="A56" s="30" t="s">
        <v>175</v>
      </c>
      <c r="B56" s="31" t="s">
        <v>176</v>
      </c>
      <c r="C56" s="32">
        <v>1000</v>
      </c>
      <c r="D56" s="55">
        <v>12.1</v>
      </c>
      <c r="E56" s="55">
        <v>94.99</v>
      </c>
      <c r="F56" s="55">
        <v>33.54</v>
      </c>
      <c r="G56" s="163">
        <v>31.92</v>
      </c>
      <c r="H56" s="163">
        <v>20.23</v>
      </c>
      <c r="I56" s="163">
        <v>37.71</v>
      </c>
      <c r="J56" s="163">
        <v>119.6</v>
      </c>
      <c r="K56" s="163">
        <v>79.97</v>
      </c>
      <c r="L56" s="56">
        <v>142.48499999999999</v>
      </c>
      <c r="M56" s="56">
        <v>142.48499999999999</v>
      </c>
      <c r="N56" s="56">
        <v>142.48499999999999</v>
      </c>
      <c r="O56" s="56">
        <v>142.48499999999999</v>
      </c>
      <c r="P56" s="57">
        <f t="shared" si="0"/>
        <v>430.06000000000006</v>
      </c>
      <c r="Q56" s="57">
        <f t="shared" si="1"/>
        <v>1000.0000000000001</v>
      </c>
      <c r="R56" s="8">
        <f t="shared" si="2"/>
        <v>569.93999999999994</v>
      </c>
      <c r="S56" s="8">
        <f t="shared" si="3"/>
        <v>142.48499999999999</v>
      </c>
      <c r="T56" s="8">
        <f t="shared" si="4"/>
        <v>0</v>
      </c>
      <c r="U56" s="178"/>
    </row>
    <row r="57" spans="1:21" s="10" customFormat="1" ht="15" customHeight="1" x14ac:dyDescent="0.2">
      <c r="A57" s="30" t="s">
        <v>177</v>
      </c>
      <c r="B57" s="31" t="s">
        <v>178</v>
      </c>
      <c r="C57" s="32">
        <v>180</v>
      </c>
      <c r="D57" s="55">
        <v>0</v>
      </c>
      <c r="E57" s="55">
        <v>0</v>
      </c>
      <c r="F57" s="55">
        <v>0</v>
      </c>
      <c r="G57" s="163">
        <v>0</v>
      </c>
      <c r="H57" s="163">
        <v>0</v>
      </c>
      <c r="I57" s="163">
        <v>50</v>
      </c>
      <c r="J57" s="163">
        <v>0</v>
      </c>
      <c r="K57" s="163"/>
      <c r="L57" s="56">
        <v>150</v>
      </c>
      <c r="M57" s="56"/>
      <c r="N57" s="56"/>
      <c r="O57" s="56"/>
      <c r="P57" s="57">
        <f t="shared" si="0"/>
        <v>50</v>
      </c>
      <c r="Q57" s="57">
        <f t="shared" si="1"/>
        <v>200</v>
      </c>
      <c r="R57" s="8">
        <f t="shared" si="2"/>
        <v>130</v>
      </c>
      <c r="S57" s="8">
        <f t="shared" si="3"/>
        <v>32.5</v>
      </c>
      <c r="T57" s="8">
        <f t="shared" si="4"/>
        <v>-20</v>
      </c>
      <c r="U57" s="178"/>
    </row>
    <row r="58" spans="1:21" s="10" customFormat="1" ht="15" customHeight="1" x14ac:dyDescent="0.2">
      <c r="A58" s="30" t="s">
        <v>179</v>
      </c>
      <c r="B58" s="31" t="s">
        <v>180</v>
      </c>
      <c r="C58" s="32">
        <v>1000</v>
      </c>
      <c r="D58" s="55"/>
      <c r="E58" s="55"/>
      <c r="F58" s="55"/>
      <c r="G58" s="163"/>
      <c r="H58" s="163"/>
      <c r="I58" s="163"/>
      <c r="J58" s="163"/>
      <c r="K58" s="163"/>
      <c r="L58" s="56"/>
      <c r="M58" s="56"/>
      <c r="N58" s="56"/>
      <c r="O58" s="56">
        <v>1000</v>
      </c>
      <c r="P58" s="57">
        <f t="shared" si="0"/>
        <v>0</v>
      </c>
      <c r="Q58" s="57">
        <f t="shared" si="1"/>
        <v>1000</v>
      </c>
      <c r="R58" s="8">
        <f t="shared" si="2"/>
        <v>1000</v>
      </c>
      <c r="S58" s="8">
        <f t="shared" si="3"/>
        <v>250</v>
      </c>
      <c r="T58" s="8">
        <f t="shared" si="4"/>
        <v>0</v>
      </c>
      <c r="U58" s="178"/>
    </row>
    <row r="59" spans="1:21" s="10" customFormat="1" ht="15" customHeight="1" x14ac:dyDescent="0.2">
      <c r="A59" s="30" t="s">
        <v>181</v>
      </c>
      <c r="B59" s="31" t="s">
        <v>182</v>
      </c>
      <c r="C59" s="32">
        <v>330</v>
      </c>
      <c r="D59" s="55">
        <v>330</v>
      </c>
      <c r="E59" s="55">
        <v>0</v>
      </c>
      <c r="F59" s="55">
        <v>0</v>
      </c>
      <c r="G59" s="163">
        <v>0</v>
      </c>
      <c r="H59" s="163">
        <v>0</v>
      </c>
      <c r="I59" s="163">
        <v>0</v>
      </c>
      <c r="J59" s="163">
        <v>0</v>
      </c>
      <c r="K59" s="163"/>
      <c r="L59" s="56"/>
      <c r="M59" s="56"/>
      <c r="N59" s="56"/>
      <c r="O59" s="56"/>
      <c r="P59" s="57">
        <f t="shared" si="0"/>
        <v>330</v>
      </c>
      <c r="Q59" s="57">
        <f t="shared" si="1"/>
        <v>330</v>
      </c>
      <c r="R59" s="8">
        <f t="shared" si="2"/>
        <v>0</v>
      </c>
      <c r="S59" s="8">
        <f t="shared" si="3"/>
        <v>0</v>
      </c>
      <c r="T59" s="8">
        <f t="shared" si="4"/>
        <v>0</v>
      </c>
      <c r="U59" s="178"/>
    </row>
    <row r="60" spans="1:21" s="10" customFormat="1" ht="15" customHeight="1" x14ac:dyDescent="0.2">
      <c r="A60" s="30" t="s">
        <v>183</v>
      </c>
      <c r="B60" s="31" t="s">
        <v>184</v>
      </c>
      <c r="C60" s="32">
        <v>1200</v>
      </c>
      <c r="D60" s="55"/>
      <c r="E60" s="55"/>
      <c r="F60" s="55"/>
      <c r="G60" s="163"/>
      <c r="H60" s="163"/>
      <c r="I60" s="163"/>
      <c r="J60" s="163"/>
      <c r="K60" s="163"/>
      <c r="L60" s="56"/>
      <c r="M60" s="56"/>
      <c r="N60" s="56"/>
      <c r="O60" s="56"/>
      <c r="P60" s="57">
        <f t="shared" si="0"/>
        <v>0</v>
      </c>
      <c r="Q60" s="57">
        <f t="shared" si="1"/>
        <v>0</v>
      </c>
      <c r="R60" s="8">
        <f t="shared" si="2"/>
        <v>1200</v>
      </c>
      <c r="S60" s="8">
        <f t="shared" si="3"/>
        <v>300</v>
      </c>
      <c r="T60" s="8">
        <f t="shared" si="4"/>
        <v>1200</v>
      </c>
      <c r="U60" s="178"/>
    </row>
    <row r="61" spans="1:21" s="10" customFormat="1" ht="15" customHeight="1" x14ac:dyDescent="0.2">
      <c r="A61" s="30" t="s">
        <v>185</v>
      </c>
      <c r="B61" s="31" t="s">
        <v>186</v>
      </c>
      <c r="C61" s="32">
        <v>1000</v>
      </c>
      <c r="D61" s="55"/>
      <c r="E61" s="55"/>
      <c r="F61" s="55"/>
      <c r="G61" s="163"/>
      <c r="H61" s="163"/>
      <c r="I61" s="163"/>
      <c r="J61" s="163"/>
      <c r="K61" s="163"/>
      <c r="L61" s="56"/>
      <c r="M61" s="56"/>
      <c r="N61" s="56"/>
      <c r="O61" s="56">
        <v>1000</v>
      </c>
      <c r="P61" s="57">
        <f t="shared" si="0"/>
        <v>0</v>
      </c>
      <c r="Q61" s="57">
        <f t="shared" si="1"/>
        <v>1000</v>
      </c>
      <c r="R61" s="8">
        <f t="shared" si="2"/>
        <v>1000</v>
      </c>
      <c r="S61" s="8">
        <f t="shared" si="3"/>
        <v>250</v>
      </c>
      <c r="T61" s="8">
        <f t="shared" si="4"/>
        <v>0</v>
      </c>
      <c r="U61" s="178"/>
    </row>
    <row r="62" spans="1:21" s="10" customFormat="1" ht="15" customHeight="1" x14ac:dyDescent="0.2">
      <c r="A62" s="30" t="s">
        <v>187</v>
      </c>
      <c r="B62" s="31" t="s">
        <v>188</v>
      </c>
      <c r="C62" s="32">
        <v>0</v>
      </c>
      <c r="D62" s="55"/>
      <c r="E62" s="55"/>
      <c r="F62" s="55"/>
      <c r="G62" s="163"/>
      <c r="H62" s="163"/>
      <c r="I62" s="163"/>
      <c r="J62" s="163"/>
      <c r="K62" s="163"/>
      <c r="L62" s="56"/>
      <c r="M62" s="56"/>
      <c r="N62" s="56"/>
      <c r="O62" s="56"/>
      <c r="P62" s="57">
        <f t="shared" si="0"/>
        <v>0</v>
      </c>
      <c r="Q62" s="57">
        <f t="shared" si="1"/>
        <v>0</v>
      </c>
      <c r="R62" s="8">
        <f t="shared" si="2"/>
        <v>0</v>
      </c>
      <c r="S62" s="8">
        <f t="shared" si="3"/>
        <v>0</v>
      </c>
      <c r="T62" s="8">
        <f t="shared" si="4"/>
        <v>0</v>
      </c>
      <c r="U62" s="178"/>
    </row>
    <row r="63" spans="1:21" s="10" customFormat="1" ht="15" customHeight="1" x14ac:dyDescent="0.2">
      <c r="A63" s="30" t="s">
        <v>189</v>
      </c>
      <c r="B63" s="31" t="s">
        <v>190</v>
      </c>
      <c r="C63" s="32">
        <v>0</v>
      </c>
      <c r="D63" s="55"/>
      <c r="E63" s="55"/>
      <c r="F63" s="55"/>
      <c r="G63" s="163"/>
      <c r="H63" s="163"/>
      <c r="I63" s="163"/>
      <c r="J63" s="163"/>
      <c r="K63" s="163"/>
      <c r="L63" s="56"/>
      <c r="M63" s="56"/>
      <c r="N63" s="56"/>
      <c r="O63" s="56"/>
      <c r="P63" s="57">
        <f t="shared" si="0"/>
        <v>0</v>
      </c>
      <c r="Q63" s="57">
        <f t="shared" si="1"/>
        <v>0</v>
      </c>
      <c r="R63" s="8">
        <f t="shared" si="2"/>
        <v>0</v>
      </c>
      <c r="S63" s="8">
        <f t="shared" si="3"/>
        <v>0</v>
      </c>
      <c r="T63" s="8">
        <f t="shared" si="4"/>
        <v>0</v>
      </c>
      <c r="U63" s="178"/>
    </row>
    <row r="64" spans="1:21" s="10" customFormat="1" ht="6.95" customHeight="1" x14ac:dyDescent="0.2">
      <c r="A64" s="30"/>
      <c r="B64" s="31"/>
      <c r="C64" s="32"/>
      <c r="D64" s="36"/>
      <c r="E64" s="36"/>
      <c r="F64" s="36"/>
      <c r="G64" s="162"/>
      <c r="H64" s="162"/>
      <c r="I64" s="162"/>
      <c r="J64" s="162"/>
      <c r="K64" s="162"/>
      <c r="L64" s="37"/>
      <c r="M64" s="37"/>
      <c r="N64" s="37"/>
      <c r="O64" s="37"/>
      <c r="P64" s="57"/>
      <c r="Q64" s="57"/>
      <c r="R64" s="8">
        <f t="shared" si="2"/>
        <v>0</v>
      </c>
      <c r="S64" s="8"/>
      <c r="T64" s="8">
        <f t="shared" si="4"/>
        <v>0</v>
      </c>
      <c r="U64" s="178"/>
    </row>
    <row r="65" spans="1:21" s="10" customFormat="1" ht="15" customHeight="1" x14ac:dyDescent="0.2">
      <c r="A65" s="61" t="str">
        <f>"TOTAL "&amp;A19</f>
        <v>TOTAL OPERATING EXPENSES (OPEX) - PGT</v>
      </c>
      <c r="B65" s="62"/>
      <c r="C65" s="63">
        <f>SUM(C21:C64)</f>
        <v>1951922.5</v>
      </c>
      <c r="D65" s="64">
        <f>SUM(D21:D63)</f>
        <v>149769.9</v>
      </c>
      <c r="E65" s="64">
        <f t="shared" ref="E65:M65" si="5">SUM(E21:E63)</f>
        <v>114151.89</v>
      </c>
      <c r="F65" s="64">
        <f t="shared" si="5"/>
        <v>103114.22999999998</v>
      </c>
      <c r="G65" s="65">
        <f>SUM(G21:G63)</f>
        <v>90810.319999999992</v>
      </c>
      <c r="H65" s="65">
        <f t="shared" ref="H65:L65" si="6">SUM(H21:H63)</f>
        <v>140182.15999999997</v>
      </c>
      <c r="I65" s="65">
        <f t="shared" si="6"/>
        <v>108545.81000000001</v>
      </c>
      <c r="J65" s="65">
        <f t="shared" si="6"/>
        <v>105306.56</v>
      </c>
      <c r="K65" s="65">
        <f t="shared" si="6"/>
        <v>114212.58000000003</v>
      </c>
      <c r="L65" s="65">
        <f t="shared" si="6"/>
        <v>156955.84</v>
      </c>
      <c r="M65" s="65">
        <f t="shared" si="5"/>
        <v>122631.00999999998</v>
      </c>
      <c r="N65" s="65">
        <f>SUM(N21:N63)</f>
        <v>128731.83999999998</v>
      </c>
      <c r="O65" s="65">
        <f>SUM(O21:O63)</f>
        <v>261104.07999999996</v>
      </c>
      <c r="P65" s="65">
        <f>SUM(D65:K65)</f>
        <v>926093.45000000019</v>
      </c>
      <c r="Q65" s="65">
        <f>SUM(D65:O65)</f>
        <v>1595516.2200000002</v>
      </c>
      <c r="R65" s="8">
        <f>C65-P65</f>
        <v>1025829.0499999998</v>
      </c>
      <c r="S65" s="8">
        <f>R65/4</f>
        <v>256457.26249999995</v>
      </c>
      <c r="T65" s="8">
        <f>C65-Q65</f>
        <v>356406.2799999998</v>
      </c>
      <c r="U65" s="178"/>
    </row>
    <row r="66" spans="1:21" s="10" customFormat="1" ht="15" customHeight="1" x14ac:dyDescent="0.2">
      <c r="A66" s="67"/>
      <c r="B66" s="68"/>
      <c r="C66" s="69"/>
      <c r="D66" s="47"/>
      <c r="E66" s="47"/>
      <c r="F66" s="47"/>
      <c r="G66" s="38"/>
      <c r="H66" s="38"/>
      <c r="I66" s="38"/>
      <c r="J66" s="38"/>
      <c r="K66" s="38"/>
      <c r="L66" s="38"/>
      <c r="M66" s="38"/>
      <c r="N66" s="38"/>
      <c r="O66" s="38"/>
      <c r="P66" s="38"/>
      <c r="Q66" s="38"/>
      <c r="R66" s="8"/>
      <c r="S66" s="8"/>
      <c r="T66" s="8"/>
      <c r="U66" s="178"/>
    </row>
    <row r="67" spans="1:21" s="10" customFormat="1" ht="18" customHeight="1" x14ac:dyDescent="0.2">
      <c r="A67" s="194" t="s">
        <v>191</v>
      </c>
      <c r="B67" s="194"/>
      <c r="C67" s="194"/>
      <c r="D67" s="195"/>
      <c r="E67" s="195"/>
      <c r="F67" s="195"/>
      <c r="G67" s="195"/>
      <c r="H67" s="195"/>
      <c r="I67" s="195"/>
      <c r="J67" s="195"/>
      <c r="K67" s="195"/>
      <c r="L67" s="195"/>
      <c r="M67" s="195"/>
      <c r="N67" s="195"/>
      <c r="O67" s="195"/>
      <c r="P67" s="195"/>
      <c r="Q67" s="195"/>
      <c r="R67" s="8"/>
      <c r="S67" s="8"/>
      <c r="T67" s="8"/>
      <c r="U67" s="178"/>
    </row>
    <row r="68" spans="1:21" s="10" customFormat="1" ht="15" customHeight="1" x14ac:dyDescent="0.2">
      <c r="A68" s="67"/>
      <c r="B68" s="68"/>
      <c r="C68" s="69"/>
      <c r="D68" s="47"/>
      <c r="E68" s="47"/>
      <c r="F68" s="47"/>
      <c r="G68" s="38"/>
      <c r="H68" s="38"/>
      <c r="I68" s="38"/>
      <c r="J68" s="38"/>
      <c r="K68" s="38"/>
      <c r="L68" s="38"/>
      <c r="M68" s="38"/>
      <c r="N68" s="38"/>
      <c r="O68" s="38"/>
      <c r="P68" s="38"/>
      <c r="Q68" s="38"/>
      <c r="R68" s="8"/>
      <c r="S68" s="8"/>
      <c r="T68" s="8"/>
      <c r="U68" s="178"/>
    </row>
    <row r="69" spans="1:21" s="10" customFormat="1" ht="15" customHeight="1" x14ac:dyDescent="0.2">
      <c r="A69" s="30" t="s">
        <v>116</v>
      </c>
      <c r="B69" s="31" t="s">
        <v>117</v>
      </c>
      <c r="C69" s="32">
        <v>176000.00000000003</v>
      </c>
      <c r="D69" s="55">
        <v>13540</v>
      </c>
      <c r="E69" s="55">
        <v>10591.72</v>
      </c>
      <c r="F69" s="55">
        <v>7840</v>
      </c>
      <c r="G69" s="163">
        <v>6933.33</v>
      </c>
      <c r="H69" s="163">
        <v>7840</v>
      </c>
      <c r="I69" s="163">
        <v>7046.66</v>
      </c>
      <c r="J69" s="163">
        <v>7840</v>
      </c>
      <c r="K69" s="163">
        <v>7840</v>
      </c>
      <c r="L69" s="56">
        <v>7121.65</v>
      </c>
      <c r="M69" s="56">
        <v>7121.65</v>
      </c>
      <c r="N69" s="56">
        <v>7121.65</v>
      </c>
      <c r="O69" s="56">
        <v>7121.65</v>
      </c>
      <c r="P69" s="57">
        <f t="shared" ref="P69:P79" si="7">SUM(D69:K69)</f>
        <v>69471.710000000006</v>
      </c>
      <c r="Q69" s="57">
        <f t="shared" ref="Q69:Q79" si="8">SUM(D69:O69)</f>
        <v>97958.309999999983</v>
      </c>
      <c r="R69" s="8">
        <f t="shared" si="2"/>
        <v>106528.29000000002</v>
      </c>
      <c r="S69" s="8">
        <f t="shared" ref="S69:S79" si="9">R69/4</f>
        <v>26632.072500000006</v>
      </c>
      <c r="T69" s="8">
        <f t="shared" ref="T69:T81" si="10">C69-Q69</f>
        <v>78041.690000000046</v>
      </c>
      <c r="U69" s="178"/>
    </row>
    <row r="70" spans="1:21" s="10" customFormat="1" ht="15" customHeight="1" x14ac:dyDescent="0.2">
      <c r="A70" s="30" t="s">
        <v>192</v>
      </c>
      <c r="B70" s="31" t="s">
        <v>121</v>
      </c>
      <c r="C70" s="32">
        <v>22000.005000000001</v>
      </c>
      <c r="D70" s="55">
        <v>0</v>
      </c>
      <c r="E70" s="55">
        <v>0</v>
      </c>
      <c r="F70" s="55">
        <v>0</v>
      </c>
      <c r="G70" s="163">
        <v>0</v>
      </c>
      <c r="H70" s="163">
        <v>2220</v>
      </c>
      <c r="I70" s="163">
        <v>0</v>
      </c>
      <c r="J70" s="163">
        <v>0</v>
      </c>
      <c r="K70" s="163"/>
      <c r="L70" s="56"/>
      <c r="M70" s="56"/>
      <c r="N70" s="56"/>
      <c r="O70" s="56">
        <v>19780.005000000001</v>
      </c>
      <c r="P70" s="57">
        <f t="shared" si="7"/>
        <v>2220</v>
      </c>
      <c r="Q70" s="57">
        <f t="shared" si="8"/>
        <v>22000.005000000001</v>
      </c>
      <c r="R70" s="8">
        <f t="shared" si="2"/>
        <v>19780.005000000001</v>
      </c>
      <c r="S70" s="8">
        <f t="shared" si="9"/>
        <v>4945.0012500000003</v>
      </c>
      <c r="T70" s="8">
        <f t="shared" si="10"/>
        <v>0</v>
      </c>
      <c r="U70" s="178"/>
    </row>
    <row r="71" spans="1:21" s="10" customFormat="1" ht="15" customHeight="1" x14ac:dyDescent="0.2">
      <c r="A71" s="30" t="s">
        <v>122</v>
      </c>
      <c r="B71" s="31" t="s">
        <v>122</v>
      </c>
      <c r="C71" s="32">
        <v>25740.000650000005</v>
      </c>
      <c r="D71" s="55">
        <v>1095</v>
      </c>
      <c r="E71" s="55">
        <v>978</v>
      </c>
      <c r="F71" s="55">
        <v>867</v>
      </c>
      <c r="G71" s="163">
        <v>831</v>
      </c>
      <c r="H71" s="163">
        <v>867</v>
      </c>
      <c r="I71" s="163">
        <v>766</v>
      </c>
      <c r="J71" s="163">
        <v>867</v>
      </c>
      <c r="K71" s="163">
        <v>867</v>
      </c>
      <c r="L71" s="56">
        <v>1543</v>
      </c>
      <c r="M71" s="56">
        <v>1543</v>
      </c>
      <c r="N71" s="56">
        <v>1543</v>
      </c>
      <c r="O71" s="56">
        <v>1543</v>
      </c>
      <c r="P71" s="57">
        <f t="shared" si="7"/>
        <v>7138</v>
      </c>
      <c r="Q71" s="57">
        <f t="shared" si="8"/>
        <v>13310</v>
      </c>
      <c r="R71" s="8">
        <f t="shared" si="2"/>
        <v>18602.000650000005</v>
      </c>
      <c r="S71" s="8">
        <f t="shared" si="9"/>
        <v>4650.5001625000014</v>
      </c>
      <c r="T71" s="8">
        <f t="shared" si="10"/>
        <v>12430.000650000005</v>
      </c>
      <c r="U71" s="178"/>
    </row>
    <row r="72" spans="1:21" s="10" customFormat="1" ht="15" customHeight="1" x14ac:dyDescent="0.2">
      <c r="A72" s="30" t="s">
        <v>123</v>
      </c>
      <c r="B72" s="31" t="s">
        <v>123</v>
      </c>
      <c r="C72" s="32">
        <v>5000</v>
      </c>
      <c r="D72" s="55">
        <v>175.85</v>
      </c>
      <c r="E72" s="55">
        <v>160.85</v>
      </c>
      <c r="F72" s="55">
        <v>122.2</v>
      </c>
      <c r="G72" s="163">
        <v>115.25</v>
      </c>
      <c r="H72" s="163">
        <v>126.45</v>
      </c>
      <c r="I72" s="163">
        <v>114.25</v>
      </c>
      <c r="J72" s="163">
        <v>126.45</v>
      </c>
      <c r="K72" s="163">
        <v>126.45</v>
      </c>
      <c r="L72" s="56">
        <v>126.45</v>
      </c>
      <c r="M72" s="56">
        <v>126.45</v>
      </c>
      <c r="N72" s="56">
        <v>126.45</v>
      </c>
      <c r="O72" s="56">
        <v>126.45</v>
      </c>
      <c r="P72" s="57">
        <f t="shared" si="7"/>
        <v>1067.75</v>
      </c>
      <c r="Q72" s="57">
        <f t="shared" si="8"/>
        <v>1573.5500000000002</v>
      </c>
      <c r="R72" s="8">
        <f t="shared" si="2"/>
        <v>3932.25</v>
      </c>
      <c r="S72" s="8">
        <f t="shared" si="9"/>
        <v>983.0625</v>
      </c>
      <c r="T72" s="8">
        <f t="shared" si="10"/>
        <v>3426.45</v>
      </c>
      <c r="U72" s="178"/>
    </row>
    <row r="73" spans="1:21" s="10" customFormat="1" ht="15" customHeight="1" x14ac:dyDescent="0.2">
      <c r="A73" s="30" t="s">
        <v>124</v>
      </c>
      <c r="B73" s="31" t="s">
        <v>124</v>
      </c>
      <c r="C73" s="32">
        <v>160</v>
      </c>
      <c r="D73" s="55">
        <v>12.1</v>
      </c>
      <c r="E73" s="55">
        <v>12.1</v>
      </c>
      <c r="F73" s="55">
        <v>10.4</v>
      </c>
      <c r="G73" s="163">
        <v>12.1</v>
      </c>
      <c r="H73" s="163">
        <v>12.1</v>
      </c>
      <c r="I73" s="163">
        <v>10.7</v>
      </c>
      <c r="J73" s="163">
        <v>12.1</v>
      </c>
      <c r="K73" s="163">
        <v>12.1</v>
      </c>
      <c r="L73" s="56">
        <v>12.1</v>
      </c>
      <c r="M73" s="56">
        <v>12.1</v>
      </c>
      <c r="N73" s="56">
        <v>12.1</v>
      </c>
      <c r="O73" s="56">
        <v>12.1</v>
      </c>
      <c r="P73" s="57">
        <f t="shared" si="7"/>
        <v>93.699999999999989</v>
      </c>
      <c r="Q73" s="57">
        <f t="shared" si="8"/>
        <v>142.09999999999997</v>
      </c>
      <c r="R73" s="8">
        <f t="shared" si="2"/>
        <v>66.300000000000011</v>
      </c>
      <c r="S73" s="8">
        <f t="shared" si="9"/>
        <v>16.575000000000003</v>
      </c>
      <c r="T73" s="8">
        <f t="shared" si="10"/>
        <v>17.900000000000034</v>
      </c>
      <c r="U73" s="178"/>
    </row>
    <row r="74" spans="1:21" s="10" customFormat="1" ht="15" customHeight="1" x14ac:dyDescent="0.2">
      <c r="A74" s="30" t="s">
        <v>193</v>
      </c>
      <c r="B74" s="31" t="s">
        <v>193</v>
      </c>
      <c r="C74" s="32">
        <v>940</v>
      </c>
      <c r="D74" s="55"/>
      <c r="E74" s="55"/>
      <c r="F74" s="55"/>
      <c r="G74" s="163"/>
      <c r="H74" s="163"/>
      <c r="I74" s="163"/>
      <c r="J74" s="163"/>
      <c r="K74" s="163"/>
      <c r="L74" s="56">
        <v>235</v>
      </c>
      <c r="M74" s="56">
        <v>235</v>
      </c>
      <c r="N74" s="56">
        <v>235</v>
      </c>
      <c r="O74" s="56">
        <v>235</v>
      </c>
      <c r="P74" s="57">
        <f t="shared" si="7"/>
        <v>0</v>
      </c>
      <c r="Q74" s="57">
        <f t="shared" si="8"/>
        <v>940</v>
      </c>
      <c r="R74" s="8">
        <f t="shared" si="2"/>
        <v>940</v>
      </c>
      <c r="S74" s="8">
        <f t="shared" si="9"/>
        <v>235</v>
      </c>
      <c r="T74" s="8">
        <f t="shared" si="10"/>
        <v>0</v>
      </c>
      <c r="U74" s="178"/>
    </row>
    <row r="75" spans="1:21" s="10" customFormat="1" ht="15" customHeight="1" x14ac:dyDescent="0.2">
      <c r="A75" s="30" t="s">
        <v>194</v>
      </c>
      <c r="B75" s="31" t="s">
        <v>130</v>
      </c>
      <c r="C75" s="32">
        <v>4800</v>
      </c>
      <c r="D75" s="55">
        <v>350</v>
      </c>
      <c r="E75" s="55">
        <v>422.45</v>
      </c>
      <c r="F75" s="55">
        <v>350</v>
      </c>
      <c r="G75" s="163">
        <v>121.95</v>
      </c>
      <c r="H75" s="163">
        <v>0</v>
      </c>
      <c r="I75" s="163">
        <v>315</v>
      </c>
      <c r="J75" s="163">
        <v>350</v>
      </c>
      <c r="K75" s="163">
        <v>101.65</v>
      </c>
      <c r="L75" s="56">
        <v>697.23749999999995</v>
      </c>
      <c r="M75" s="56">
        <v>697.23749999999995</v>
      </c>
      <c r="N75" s="56">
        <v>697.23749999999995</v>
      </c>
      <c r="O75" s="56">
        <v>697.23749999999995</v>
      </c>
      <c r="P75" s="57">
        <f t="shared" si="7"/>
        <v>2011.0500000000002</v>
      </c>
      <c r="Q75" s="57">
        <f t="shared" si="8"/>
        <v>4800.0000000000009</v>
      </c>
      <c r="R75" s="8">
        <f t="shared" si="2"/>
        <v>2788.95</v>
      </c>
      <c r="S75" s="8">
        <f t="shared" si="9"/>
        <v>697.23749999999995</v>
      </c>
      <c r="T75" s="8">
        <f>C75-Q75</f>
        <v>0</v>
      </c>
      <c r="U75" s="178"/>
    </row>
    <row r="76" spans="1:21" s="10" customFormat="1" ht="15" customHeight="1" x14ac:dyDescent="0.2">
      <c r="A76" s="30" t="s">
        <v>195</v>
      </c>
      <c r="B76" s="31" t="s">
        <v>132</v>
      </c>
      <c r="C76" s="32">
        <v>4800</v>
      </c>
      <c r="D76" s="55">
        <v>0</v>
      </c>
      <c r="E76" s="55">
        <v>0</v>
      </c>
      <c r="F76" s="55">
        <v>0</v>
      </c>
      <c r="G76" s="163">
        <v>0</v>
      </c>
      <c r="H76" s="163">
        <v>0</v>
      </c>
      <c r="I76" s="163">
        <v>95.7</v>
      </c>
      <c r="J76" s="163">
        <v>0</v>
      </c>
      <c r="K76" s="163"/>
      <c r="L76" s="56">
        <v>1176.075</v>
      </c>
      <c r="M76" s="56">
        <v>1176.075</v>
      </c>
      <c r="N76" s="56">
        <v>1176.075</v>
      </c>
      <c r="O76" s="56">
        <v>1176.075</v>
      </c>
      <c r="P76" s="57">
        <f t="shared" si="7"/>
        <v>95.7</v>
      </c>
      <c r="Q76" s="57">
        <f t="shared" si="8"/>
        <v>4800</v>
      </c>
      <c r="R76" s="8">
        <f t="shared" si="2"/>
        <v>4704.3</v>
      </c>
      <c r="S76" s="8">
        <f t="shared" si="9"/>
        <v>1176.075</v>
      </c>
      <c r="T76" s="8">
        <f t="shared" si="10"/>
        <v>0</v>
      </c>
      <c r="U76" s="178"/>
    </row>
    <row r="77" spans="1:21" s="10" customFormat="1" ht="15" customHeight="1" x14ac:dyDescent="0.2">
      <c r="A77" s="30" t="s">
        <v>133</v>
      </c>
      <c r="B77" s="31" t="s">
        <v>134</v>
      </c>
      <c r="C77" s="32">
        <v>8000</v>
      </c>
      <c r="D77" s="55">
        <v>0</v>
      </c>
      <c r="E77" s="55">
        <v>729.95</v>
      </c>
      <c r="F77" s="55">
        <v>398.55</v>
      </c>
      <c r="G77" s="163">
        <v>0</v>
      </c>
      <c r="H77" s="163">
        <v>1117.8</v>
      </c>
      <c r="I77" s="163">
        <v>736</v>
      </c>
      <c r="J77" s="163">
        <v>441.1</v>
      </c>
      <c r="K77" s="163">
        <v>368.65</v>
      </c>
      <c r="L77" s="56">
        <v>1051.9875</v>
      </c>
      <c r="M77" s="56">
        <v>1051.9875</v>
      </c>
      <c r="N77" s="56">
        <v>1051.9875</v>
      </c>
      <c r="O77" s="56">
        <v>1051.9875</v>
      </c>
      <c r="P77" s="57">
        <f t="shared" si="7"/>
        <v>3792.05</v>
      </c>
      <c r="Q77" s="57">
        <f t="shared" si="8"/>
        <v>8000.0000000000009</v>
      </c>
      <c r="R77" s="8">
        <f t="shared" si="2"/>
        <v>4207.95</v>
      </c>
      <c r="S77" s="8">
        <f t="shared" si="9"/>
        <v>1051.9875</v>
      </c>
      <c r="T77" s="8">
        <f t="shared" si="10"/>
        <v>0</v>
      </c>
      <c r="U77" s="178"/>
    </row>
    <row r="78" spans="1:21" s="10" customFormat="1" ht="15" customHeight="1" x14ac:dyDescent="0.2">
      <c r="A78" s="30" t="s">
        <v>135</v>
      </c>
      <c r="B78" s="31" t="s">
        <v>136</v>
      </c>
      <c r="C78" s="32">
        <v>10200</v>
      </c>
      <c r="D78" s="55">
        <v>0</v>
      </c>
      <c r="E78" s="55">
        <v>878.75</v>
      </c>
      <c r="F78" s="55">
        <v>873.94</v>
      </c>
      <c r="G78" s="163">
        <v>0</v>
      </c>
      <c r="H78" s="163">
        <v>1603.61</v>
      </c>
      <c r="I78" s="163">
        <v>0</v>
      </c>
      <c r="J78" s="163">
        <v>193.75</v>
      </c>
      <c r="K78" s="163">
        <v>562.79999999999995</v>
      </c>
      <c r="L78" s="56">
        <v>1521.7874999999999</v>
      </c>
      <c r="M78" s="56">
        <v>1521.7874999999999</v>
      </c>
      <c r="N78" s="56">
        <v>1521.7874999999999</v>
      </c>
      <c r="O78" s="56">
        <v>1521.7874999999999</v>
      </c>
      <c r="P78" s="57">
        <f t="shared" si="7"/>
        <v>4112.8500000000004</v>
      </c>
      <c r="Q78" s="57">
        <f t="shared" si="8"/>
        <v>10200.000000000002</v>
      </c>
      <c r="R78" s="8">
        <f t="shared" si="2"/>
        <v>6087.15</v>
      </c>
      <c r="S78" s="8">
        <f t="shared" si="9"/>
        <v>1521.7874999999999</v>
      </c>
      <c r="T78" s="8">
        <f t="shared" si="10"/>
        <v>0</v>
      </c>
      <c r="U78" s="178"/>
    </row>
    <row r="79" spans="1:21" s="10" customFormat="1" ht="15" customHeight="1" x14ac:dyDescent="0.2">
      <c r="A79" s="30" t="s">
        <v>196</v>
      </c>
      <c r="B79" s="31" t="s">
        <v>138</v>
      </c>
      <c r="C79" s="32">
        <v>27000.000000000007</v>
      </c>
      <c r="D79" s="55">
        <v>2024</v>
      </c>
      <c r="E79" s="55">
        <v>2024</v>
      </c>
      <c r="F79" s="55">
        <v>2024</v>
      </c>
      <c r="G79" s="163">
        <v>0</v>
      </c>
      <c r="H79" s="163">
        <v>0</v>
      </c>
      <c r="I79" s="163">
        <v>2024</v>
      </c>
      <c r="J79" s="163">
        <v>2024</v>
      </c>
      <c r="K79" s="163">
        <v>2024</v>
      </c>
      <c r="L79" s="56">
        <v>2024</v>
      </c>
      <c r="M79" s="56">
        <v>2024</v>
      </c>
      <c r="N79" s="56">
        <v>2024</v>
      </c>
      <c r="O79" s="56">
        <v>2024</v>
      </c>
      <c r="P79" s="57">
        <f t="shared" si="7"/>
        <v>12144</v>
      </c>
      <c r="Q79" s="57">
        <f t="shared" si="8"/>
        <v>20240</v>
      </c>
      <c r="R79" s="8">
        <f t="shared" si="2"/>
        <v>14856.000000000007</v>
      </c>
      <c r="S79" s="8">
        <f t="shared" si="9"/>
        <v>3714.0000000000018</v>
      </c>
      <c r="T79" s="8">
        <f t="shared" si="10"/>
        <v>6760.0000000000073</v>
      </c>
      <c r="U79" s="178"/>
    </row>
    <row r="80" spans="1:21" s="10" customFormat="1" ht="10.5" customHeight="1" x14ac:dyDescent="0.2">
      <c r="A80" s="30"/>
      <c r="B80" s="31"/>
      <c r="C80" s="32"/>
      <c r="D80" s="36"/>
      <c r="E80" s="36"/>
      <c r="F80" s="36"/>
      <c r="G80" s="162"/>
      <c r="H80" s="162"/>
      <c r="I80" s="162"/>
      <c r="J80" s="162"/>
      <c r="K80" s="162"/>
      <c r="L80" s="37"/>
      <c r="M80" s="37"/>
      <c r="N80" s="37"/>
      <c r="O80" s="37"/>
      <c r="P80" s="57"/>
      <c r="Q80" s="57"/>
      <c r="R80" s="8">
        <f t="shared" si="2"/>
        <v>0</v>
      </c>
      <c r="S80" s="8"/>
      <c r="T80" s="8">
        <f t="shared" si="10"/>
        <v>0</v>
      </c>
      <c r="U80" s="178"/>
    </row>
    <row r="81" spans="1:21" s="10" customFormat="1" ht="15" customHeight="1" x14ac:dyDescent="0.2">
      <c r="A81" s="61" t="str">
        <f>"TOTAL "&amp;A67</f>
        <v>TOTAL OPERATING EXPENSES (OPEX) - TIC</v>
      </c>
      <c r="B81" s="62"/>
      <c r="C81" s="63">
        <f>SUM(C69:C80)</f>
        <v>284640.00565000006</v>
      </c>
      <c r="D81" s="64">
        <f>SUM(D69:D79)</f>
        <v>17196.95</v>
      </c>
      <c r="E81" s="64">
        <f t="shared" ref="E81:L81" si="11">SUM(E69:E79)</f>
        <v>15797.820000000002</v>
      </c>
      <c r="F81" s="64">
        <f t="shared" si="11"/>
        <v>12486.09</v>
      </c>
      <c r="G81" s="65">
        <f t="shared" si="11"/>
        <v>8013.63</v>
      </c>
      <c r="H81" s="65">
        <f t="shared" si="11"/>
        <v>13786.960000000001</v>
      </c>
      <c r="I81" s="65">
        <f t="shared" si="11"/>
        <v>11108.310000000001</v>
      </c>
      <c r="J81" s="65">
        <f t="shared" si="11"/>
        <v>11854.400000000001</v>
      </c>
      <c r="K81" s="65">
        <f t="shared" si="11"/>
        <v>11902.65</v>
      </c>
      <c r="L81" s="65">
        <f t="shared" si="11"/>
        <v>15509.2875</v>
      </c>
      <c r="M81" s="65">
        <f>SUM(M69:M79)</f>
        <v>15509.2875</v>
      </c>
      <c r="N81" s="65">
        <f>SUM(N69:N79)</f>
        <v>15509.2875</v>
      </c>
      <c r="O81" s="65">
        <f>SUM(O69:O79)</f>
        <v>35289.292499999996</v>
      </c>
      <c r="P81" s="65">
        <f>SUM(D81:K81)</f>
        <v>102146.81</v>
      </c>
      <c r="Q81" s="65">
        <f>SUM(Q69:Q79)</f>
        <v>183963.965</v>
      </c>
      <c r="R81" s="8">
        <f t="shared" si="2"/>
        <v>182493.19565000007</v>
      </c>
      <c r="S81" s="8">
        <f t="shared" ref="S81" si="12">R81/4</f>
        <v>45623.298912500017</v>
      </c>
      <c r="T81" s="8">
        <f t="shared" si="10"/>
        <v>100676.04065000007</v>
      </c>
      <c r="U81" s="178"/>
    </row>
    <row r="82" spans="1:21" s="10" customFormat="1" ht="6.95" customHeight="1" x14ac:dyDescent="0.2">
      <c r="A82" s="70"/>
      <c r="B82" s="71"/>
      <c r="C82" s="72"/>
      <c r="D82" s="73"/>
      <c r="E82" s="73"/>
      <c r="F82" s="73"/>
      <c r="G82" s="74"/>
      <c r="H82" s="74"/>
      <c r="I82" s="74"/>
      <c r="J82" s="74"/>
      <c r="K82" s="74"/>
      <c r="L82" s="74"/>
      <c r="M82" s="74"/>
      <c r="N82" s="74"/>
      <c r="O82" s="74"/>
      <c r="P82" s="75"/>
      <c r="Q82" s="75"/>
      <c r="R82" s="8"/>
      <c r="S82" s="8"/>
      <c r="T82" s="8"/>
      <c r="U82" s="178"/>
    </row>
    <row r="83" spans="1:21" s="10" customFormat="1" ht="18" customHeight="1" x14ac:dyDescent="0.2">
      <c r="A83" s="194" t="s">
        <v>197</v>
      </c>
      <c r="B83" s="194"/>
      <c r="C83" s="194"/>
      <c r="D83" s="195"/>
      <c r="E83" s="195"/>
      <c r="F83" s="195"/>
      <c r="G83" s="195"/>
      <c r="H83" s="195"/>
      <c r="I83" s="195"/>
      <c r="J83" s="195"/>
      <c r="K83" s="195"/>
      <c r="L83" s="195"/>
      <c r="M83" s="195"/>
      <c r="N83" s="195"/>
      <c r="O83" s="195"/>
      <c r="P83" s="195"/>
      <c r="Q83" s="195"/>
      <c r="R83" s="8"/>
      <c r="S83" s="8"/>
      <c r="T83" s="8"/>
      <c r="U83" s="178"/>
    </row>
    <row r="84" spans="1:21" s="10" customFormat="1" ht="6.95" customHeight="1" x14ac:dyDescent="0.2">
      <c r="A84" s="51"/>
      <c r="B84" s="52"/>
      <c r="C84" s="53"/>
      <c r="D84" s="48"/>
      <c r="E84" s="48"/>
      <c r="F84" s="48"/>
      <c r="G84" s="49"/>
      <c r="H84" s="49"/>
      <c r="I84" s="49"/>
      <c r="J84" s="49"/>
      <c r="K84" s="49"/>
      <c r="L84" s="49"/>
      <c r="M84" s="49"/>
      <c r="N84" s="49"/>
      <c r="O84" s="49"/>
      <c r="P84" s="54"/>
      <c r="Q84" s="54"/>
      <c r="R84" s="8">
        <f t="shared" si="2"/>
        <v>0</v>
      </c>
      <c r="S84" s="8">
        <f t="shared" ref="S84" si="13">R84/3</f>
        <v>0</v>
      </c>
      <c r="T84" s="8">
        <f t="shared" ref="T84:T90" si="14">C84-Q84</f>
        <v>0</v>
      </c>
      <c r="U84" s="178"/>
    </row>
    <row r="85" spans="1:21" s="10" customFormat="1" ht="15" customHeight="1" x14ac:dyDescent="0.2">
      <c r="A85" s="30" t="s">
        <v>198</v>
      </c>
      <c r="B85" s="31" t="s">
        <v>199</v>
      </c>
      <c r="C85" s="32">
        <v>20000</v>
      </c>
      <c r="D85" s="55"/>
      <c r="E85" s="55"/>
      <c r="F85" s="55"/>
      <c r="G85" s="163"/>
      <c r="H85" s="163"/>
      <c r="I85" s="163"/>
      <c r="J85" s="163"/>
      <c r="K85" s="163"/>
      <c r="L85" s="56"/>
      <c r="M85" s="56">
        <v>5000</v>
      </c>
      <c r="N85" s="56">
        <v>5000</v>
      </c>
      <c r="O85" s="56">
        <v>10000</v>
      </c>
      <c r="P85" s="57">
        <f t="shared" ref="P85:P88" si="15">SUM(D85:K85)</f>
        <v>0</v>
      </c>
      <c r="Q85" s="57">
        <f>SUM(D85:O85)</f>
        <v>20000</v>
      </c>
      <c r="R85" s="8">
        <f t="shared" si="2"/>
        <v>20000</v>
      </c>
      <c r="S85" s="8">
        <f t="shared" ref="S85:S90" si="16">R85/4</f>
        <v>5000</v>
      </c>
      <c r="T85" s="8">
        <f t="shared" si="14"/>
        <v>0</v>
      </c>
      <c r="U85" s="178"/>
    </row>
    <row r="86" spans="1:21" s="10" customFormat="1" ht="15" customHeight="1" x14ac:dyDescent="0.2">
      <c r="A86" s="30" t="s">
        <v>200</v>
      </c>
      <c r="B86" s="31" t="s">
        <v>201</v>
      </c>
      <c r="C86" s="32">
        <v>0</v>
      </c>
      <c r="D86" s="55"/>
      <c r="E86" s="55"/>
      <c r="F86" s="55"/>
      <c r="G86" s="163"/>
      <c r="H86" s="163"/>
      <c r="I86" s="163"/>
      <c r="J86" s="163"/>
      <c r="K86" s="163"/>
      <c r="L86" s="56"/>
      <c r="M86" s="56"/>
      <c r="N86" s="56"/>
      <c r="O86" s="56"/>
      <c r="P86" s="57">
        <f t="shared" si="15"/>
        <v>0</v>
      </c>
      <c r="Q86" s="57">
        <f>SUM(D86:O86)</f>
        <v>0</v>
      </c>
      <c r="R86" s="8">
        <f t="shared" si="2"/>
        <v>0</v>
      </c>
      <c r="S86" s="8">
        <f t="shared" si="16"/>
        <v>0</v>
      </c>
      <c r="T86" s="8">
        <f t="shared" si="14"/>
        <v>0</v>
      </c>
      <c r="U86" s="178"/>
    </row>
    <row r="87" spans="1:21" s="10" customFormat="1" ht="15" customHeight="1" x14ac:dyDescent="0.2">
      <c r="A87" s="30" t="s">
        <v>202</v>
      </c>
      <c r="B87" s="31" t="s">
        <v>203</v>
      </c>
      <c r="C87" s="32">
        <v>6000</v>
      </c>
      <c r="D87" s="55"/>
      <c r="E87" s="55"/>
      <c r="F87" s="55"/>
      <c r="G87" s="163"/>
      <c r="H87" s="163"/>
      <c r="I87" s="163"/>
      <c r="J87" s="163"/>
      <c r="K87" s="163"/>
      <c r="L87" s="56">
        <v>1500</v>
      </c>
      <c r="M87" s="56"/>
      <c r="N87" s="56"/>
      <c r="O87" s="56">
        <v>4500</v>
      </c>
      <c r="P87" s="57">
        <f t="shared" si="15"/>
        <v>0</v>
      </c>
      <c r="Q87" s="57">
        <f>SUM(D87:O87)</f>
        <v>6000</v>
      </c>
      <c r="R87" s="8">
        <f t="shared" ref="R87:R147" si="17">C87-P87</f>
        <v>6000</v>
      </c>
      <c r="S87" s="8">
        <f>R87/4</f>
        <v>1500</v>
      </c>
      <c r="T87" s="8">
        <f>C87-Q87</f>
        <v>0</v>
      </c>
      <c r="U87" s="178"/>
    </row>
    <row r="88" spans="1:21" s="10" customFormat="1" ht="15" customHeight="1" x14ac:dyDescent="0.2">
      <c r="A88" s="30" t="s">
        <v>204</v>
      </c>
      <c r="B88" s="31" t="s">
        <v>205</v>
      </c>
      <c r="C88" s="32">
        <v>2500</v>
      </c>
      <c r="D88" s="55"/>
      <c r="E88" s="55"/>
      <c r="F88" s="55"/>
      <c r="G88" s="163"/>
      <c r="H88" s="163"/>
      <c r="I88" s="163"/>
      <c r="J88" s="163"/>
      <c r="K88" s="163"/>
      <c r="L88" s="56"/>
      <c r="M88" s="56"/>
      <c r="N88" s="56"/>
      <c r="O88" s="56">
        <v>5000</v>
      </c>
      <c r="P88" s="57">
        <f t="shared" si="15"/>
        <v>0</v>
      </c>
      <c r="Q88" s="57">
        <f>SUM(D88:O88)</f>
        <v>5000</v>
      </c>
      <c r="R88" s="8">
        <f t="shared" si="17"/>
        <v>2500</v>
      </c>
      <c r="S88" s="8">
        <f t="shared" si="16"/>
        <v>625</v>
      </c>
      <c r="T88" s="8">
        <f t="shared" si="14"/>
        <v>-2500</v>
      </c>
      <c r="U88" s="178"/>
    </row>
    <row r="89" spans="1:21" s="10" customFormat="1" ht="6.95" customHeight="1" x14ac:dyDescent="0.2">
      <c r="A89" s="30"/>
      <c r="B89" s="31"/>
      <c r="C89" s="32"/>
      <c r="D89" s="36"/>
      <c r="E89" s="36"/>
      <c r="F89" s="36"/>
      <c r="G89" s="162"/>
      <c r="H89" s="162"/>
      <c r="I89" s="162"/>
      <c r="J89" s="162"/>
      <c r="K89" s="162"/>
      <c r="L89" s="37"/>
      <c r="M89" s="37"/>
      <c r="N89" s="37"/>
      <c r="O89" s="37"/>
      <c r="P89" s="38"/>
      <c r="Q89" s="38"/>
      <c r="R89" s="8">
        <f t="shared" si="17"/>
        <v>0</v>
      </c>
      <c r="S89" s="8">
        <f t="shared" si="16"/>
        <v>0</v>
      </c>
      <c r="T89" s="8">
        <f t="shared" si="14"/>
        <v>0</v>
      </c>
      <c r="U89" s="178"/>
    </row>
    <row r="90" spans="1:21" s="10" customFormat="1" ht="15" customHeight="1" x14ac:dyDescent="0.2">
      <c r="A90" s="61" t="str">
        <f>"TOTAL "&amp;A83</f>
        <v>TOTAL CAPITAL EXPENDITURE (CAPEX) - PGT</v>
      </c>
      <c r="B90" s="62"/>
      <c r="C90" s="63">
        <f>SUM(C85:C89)</f>
        <v>28500</v>
      </c>
      <c r="D90" s="64">
        <f t="shared" ref="D90:O90" si="18">SUM(D85:D88)</f>
        <v>0</v>
      </c>
      <c r="E90" s="64">
        <f t="shared" si="18"/>
        <v>0</v>
      </c>
      <c r="F90" s="64">
        <f t="shared" si="18"/>
        <v>0</v>
      </c>
      <c r="G90" s="65">
        <f t="shared" si="18"/>
        <v>0</v>
      </c>
      <c r="H90" s="65">
        <f t="shared" si="18"/>
        <v>0</v>
      </c>
      <c r="I90" s="65">
        <f t="shared" si="18"/>
        <v>0</v>
      </c>
      <c r="J90" s="65">
        <f t="shared" si="18"/>
        <v>0</v>
      </c>
      <c r="K90" s="65">
        <f t="shared" si="18"/>
        <v>0</v>
      </c>
      <c r="L90" s="65">
        <f t="shared" si="18"/>
        <v>1500</v>
      </c>
      <c r="M90" s="65">
        <f>SUM(M85:M88)</f>
        <v>5000</v>
      </c>
      <c r="N90" s="65">
        <f>SUM(N85:N88)</f>
        <v>5000</v>
      </c>
      <c r="O90" s="65">
        <f t="shared" si="18"/>
        <v>19500</v>
      </c>
      <c r="P90" s="65">
        <f>SUM(D90:L90)</f>
        <v>1500</v>
      </c>
      <c r="Q90" s="65">
        <f>SUM(D90:O90)</f>
        <v>31000</v>
      </c>
      <c r="R90" s="8">
        <f t="shared" si="17"/>
        <v>27000</v>
      </c>
      <c r="S90" s="8">
        <f t="shared" si="16"/>
        <v>6750</v>
      </c>
      <c r="T90" s="8">
        <f t="shared" si="14"/>
        <v>-2500</v>
      </c>
      <c r="U90" s="178"/>
    </row>
    <row r="91" spans="1:21" s="10" customFormat="1" ht="6.95" customHeight="1" x14ac:dyDescent="0.2">
      <c r="A91" s="70"/>
      <c r="B91" s="71"/>
      <c r="C91" s="72"/>
      <c r="D91" s="73"/>
      <c r="E91" s="73"/>
      <c r="F91" s="73"/>
      <c r="G91" s="74"/>
      <c r="H91" s="74"/>
      <c r="I91" s="74"/>
      <c r="J91" s="74"/>
      <c r="K91" s="74"/>
      <c r="L91" s="74"/>
      <c r="M91" s="74"/>
      <c r="N91" s="74"/>
      <c r="O91" s="74"/>
      <c r="P91" s="75"/>
      <c r="Q91" s="75"/>
      <c r="R91" s="8"/>
      <c r="S91" s="8"/>
      <c r="T91" s="8"/>
      <c r="U91" s="178"/>
    </row>
    <row r="92" spans="1:21" s="10" customFormat="1" ht="18" customHeight="1" x14ac:dyDescent="0.2">
      <c r="A92" s="194" t="s">
        <v>206</v>
      </c>
      <c r="B92" s="194"/>
      <c r="C92" s="194"/>
      <c r="D92" s="195"/>
      <c r="E92" s="195"/>
      <c r="F92" s="195"/>
      <c r="G92" s="195"/>
      <c r="H92" s="195"/>
      <c r="I92" s="195"/>
      <c r="J92" s="195"/>
      <c r="K92" s="195"/>
      <c r="L92" s="195"/>
      <c r="M92" s="195"/>
      <c r="N92" s="195"/>
      <c r="O92" s="195"/>
      <c r="P92" s="195"/>
      <c r="Q92" s="195"/>
      <c r="R92" s="8"/>
      <c r="S92" s="8"/>
      <c r="T92" s="8"/>
      <c r="U92" s="178"/>
    </row>
    <row r="93" spans="1:21" s="10" customFormat="1" ht="6.95" customHeight="1" x14ac:dyDescent="0.2">
      <c r="A93" s="51"/>
      <c r="B93" s="52"/>
      <c r="C93" s="53"/>
      <c r="D93" s="48"/>
      <c r="E93" s="48"/>
      <c r="F93" s="48"/>
      <c r="G93" s="49"/>
      <c r="H93" s="49"/>
      <c r="I93" s="49"/>
      <c r="J93" s="49"/>
      <c r="K93" s="49"/>
      <c r="L93" s="49"/>
      <c r="M93" s="49"/>
      <c r="N93" s="49"/>
      <c r="O93" s="49"/>
      <c r="P93" s="54"/>
      <c r="Q93" s="54"/>
      <c r="R93" s="8"/>
      <c r="S93" s="8"/>
      <c r="T93" s="8"/>
      <c r="U93" s="178"/>
    </row>
    <row r="94" spans="1:21" s="10" customFormat="1" ht="15" customHeight="1" x14ac:dyDescent="0.2">
      <c r="A94" s="30" t="s">
        <v>207</v>
      </c>
      <c r="B94" s="31" t="s">
        <v>199</v>
      </c>
      <c r="C94" s="32">
        <v>5000</v>
      </c>
      <c r="D94" s="55"/>
      <c r="E94" s="55"/>
      <c r="F94" s="55"/>
      <c r="G94" s="163"/>
      <c r="H94" s="163"/>
      <c r="I94" s="163"/>
      <c r="J94" s="163"/>
      <c r="K94" s="163"/>
      <c r="L94" s="56"/>
      <c r="M94" s="56"/>
      <c r="N94" s="56"/>
      <c r="O94" s="56">
        <v>5000</v>
      </c>
      <c r="P94" s="57">
        <f t="shared" ref="P94:P97" si="19">SUM(D94:K94)</f>
        <v>0</v>
      </c>
      <c r="Q94" s="57">
        <f>SUM(D94:O94)</f>
        <v>5000</v>
      </c>
      <c r="R94" s="8">
        <f t="shared" si="17"/>
        <v>5000</v>
      </c>
      <c r="S94" s="8">
        <f t="shared" ref="S94:S99" si="20">R94/4</f>
        <v>1250</v>
      </c>
      <c r="T94" s="8">
        <f t="shared" ref="T94:T98" si="21">C94-Q94</f>
        <v>0</v>
      </c>
      <c r="U94" s="178"/>
    </row>
    <row r="95" spans="1:21" s="10" customFormat="1" ht="15" customHeight="1" x14ac:dyDescent="0.2">
      <c r="A95" s="30" t="s">
        <v>202</v>
      </c>
      <c r="B95" s="31" t="s">
        <v>203</v>
      </c>
      <c r="C95" s="32">
        <v>10000</v>
      </c>
      <c r="D95" s="55"/>
      <c r="E95" s="55"/>
      <c r="F95" s="55"/>
      <c r="G95" s="163"/>
      <c r="H95" s="163"/>
      <c r="I95" s="163"/>
      <c r="J95" s="163"/>
      <c r="K95" s="163"/>
      <c r="L95" s="56"/>
      <c r="M95" s="56"/>
      <c r="N95" s="56"/>
      <c r="O95" s="56">
        <v>2000</v>
      </c>
      <c r="P95" s="57">
        <f t="shared" si="19"/>
        <v>0</v>
      </c>
      <c r="Q95" s="57">
        <f>SUM(D95:O95)</f>
        <v>2000</v>
      </c>
      <c r="R95" s="8">
        <f t="shared" si="17"/>
        <v>10000</v>
      </c>
      <c r="S95" s="8">
        <f t="shared" si="20"/>
        <v>2500</v>
      </c>
      <c r="T95" s="8">
        <f t="shared" si="21"/>
        <v>8000</v>
      </c>
      <c r="U95" s="178"/>
    </row>
    <row r="96" spans="1:21" s="10" customFormat="1" ht="15" customHeight="1" x14ac:dyDescent="0.2">
      <c r="A96" s="30" t="s">
        <v>208</v>
      </c>
      <c r="B96" s="31" t="s">
        <v>205</v>
      </c>
      <c r="C96" s="32">
        <v>1000</v>
      </c>
      <c r="D96" s="55"/>
      <c r="E96" s="55"/>
      <c r="F96" s="55"/>
      <c r="G96" s="163"/>
      <c r="H96" s="163"/>
      <c r="I96" s="163"/>
      <c r="J96" s="163"/>
      <c r="K96" s="163"/>
      <c r="L96" s="56"/>
      <c r="M96" s="56"/>
      <c r="N96" s="56"/>
      <c r="O96" s="56">
        <v>1000</v>
      </c>
      <c r="P96" s="57">
        <f t="shared" si="19"/>
        <v>0</v>
      </c>
      <c r="Q96" s="57">
        <f>SUM(D96:O96)</f>
        <v>1000</v>
      </c>
      <c r="R96" s="8">
        <f t="shared" si="17"/>
        <v>1000</v>
      </c>
      <c r="S96" s="8">
        <f t="shared" si="20"/>
        <v>250</v>
      </c>
      <c r="T96" s="8">
        <f t="shared" si="21"/>
        <v>0</v>
      </c>
      <c r="U96" s="178"/>
    </row>
    <row r="97" spans="1:22" s="10" customFormat="1" ht="15" customHeight="1" x14ac:dyDescent="0.2">
      <c r="A97" s="30" t="s">
        <v>209</v>
      </c>
      <c r="B97" s="31" t="s">
        <v>209</v>
      </c>
      <c r="C97" s="32">
        <v>0</v>
      </c>
      <c r="D97" s="55"/>
      <c r="E97" s="55"/>
      <c r="F97" s="55"/>
      <c r="G97" s="163"/>
      <c r="H97" s="163"/>
      <c r="I97" s="163"/>
      <c r="J97" s="163"/>
      <c r="K97" s="163"/>
      <c r="L97" s="56"/>
      <c r="M97" s="56"/>
      <c r="N97" s="56"/>
      <c r="O97" s="56"/>
      <c r="P97" s="57">
        <f t="shared" si="19"/>
        <v>0</v>
      </c>
      <c r="Q97" s="57">
        <f>SUM(D97:O97)</f>
        <v>0</v>
      </c>
      <c r="R97" s="8">
        <f t="shared" si="17"/>
        <v>0</v>
      </c>
      <c r="S97" s="8">
        <f t="shared" si="20"/>
        <v>0</v>
      </c>
      <c r="T97" s="8">
        <f t="shared" si="21"/>
        <v>0</v>
      </c>
      <c r="U97" s="178"/>
    </row>
    <row r="98" spans="1:22" s="10" customFormat="1" ht="6.95" customHeight="1" x14ac:dyDescent="0.2">
      <c r="A98" s="30"/>
      <c r="B98" s="31"/>
      <c r="C98" s="32"/>
      <c r="D98" s="36"/>
      <c r="E98" s="36"/>
      <c r="F98" s="36"/>
      <c r="G98" s="162"/>
      <c r="H98" s="162"/>
      <c r="I98" s="162"/>
      <c r="J98" s="162"/>
      <c r="K98" s="162"/>
      <c r="L98" s="37"/>
      <c r="M98" s="37"/>
      <c r="N98" s="37"/>
      <c r="O98" s="37"/>
      <c r="P98" s="38"/>
      <c r="Q98" s="38"/>
      <c r="R98" s="8">
        <f t="shared" si="17"/>
        <v>0</v>
      </c>
      <c r="S98" s="8">
        <f t="shared" si="20"/>
        <v>0</v>
      </c>
      <c r="T98" s="8">
        <f t="shared" si="21"/>
        <v>0</v>
      </c>
      <c r="U98" s="178"/>
    </row>
    <row r="99" spans="1:22" s="10" customFormat="1" ht="15" customHeight="1" x14ac:dyDescent="0.2">
      <c r="A99" s="61" t="str">
        <f>"TOTAL "&amp;A92</f>
        <v>TOTAL CAPITAL EXPENDITURE (CAPEX) - TIC</v>
      </c>
      <c r="B99" s="62"/>
      <c r="C99" s="63">
        <f>SUM(C94:C98)</f>
        <v>16000</v>
      </c>
      <c r="D99" s="64">
        <f t="shared" ref="D99:O99" si="22">SUM(D94:D97)</f>
        <v>0</v>
      </c>
      <c r="E99" s="64">
        <f t="shared" si="22"/>
        <v>0</v>
      </c>
      <c r="F99" s="64">
        <f t="shared" si="22"/>
        <v>0</v>
      </c>
      <c r="G99" s="65">
        <f t="shared" si="22"/>
        <v>0</v>
      </c>
      <c r="H99" s="65">
        <f t="shared" si="22"/>
        <v>0</v>
      </c>
      <c r="I99" s="65">
        <f t="shared" si="22"/>
        <v>0</v>
      </c>
      <c r="J99" s="65">
        <f t="shared" si="22"/>
        <v>0</v>
      </c>
      <c r="K99" s="65">
        <f t="shared" si="22"/>
        <v>0</v>
      </c>
      <c r="L99" s="65">
        <f t="shared" si="22"/>
        <v>0</v>
      </c>
      <c r="M99" s="65">
        <f>SUM(M94:M97)</f>
        <v>0</v>
      </c>
      <c r="N99" s="65">
        <f>SUM(N94:N97)</f>
        <v>0</v>
      </c>
      <c r="O99" s="65">
        <f t="shared" si="22"/>
        <v>8000</v>
      </c>
      <c r="P99" s="65">
        <f>SUM(D99:K99)</f>
        <v>0</v>
      </c>
      <c r="Q99" s="65">
        <f>SUM(Q94:Q97)</f>
        <v>8000</v>
      </c>
      <c r="R99" s="8">
        <f t="shared" si="17"/>
        <v>16000</v>
      </c>
      <c r="S99" s="8">
        <f t="shared" si="20"/>
        <v>4000</v>
      </c>
      <c r="T99" s="8">
        <f>C99-Q99</f>
        <v>8000</v>
      </c>
      <c r="U99" s="178"/>
    </row>
    <row r="100" spans="1:22" s="10" customFormat="1" ht="7.5" customHeight="1" x14ac:dyDescent="0.2">
      <c r="A100" s="67"/>
      <c r="B100" s="68"/>
      <c r="C100" s="69"/>
      <c r="D100" s="47"/>
      <c r="E100" s="47"/>
      <c r="F100" s="47"/>
      <c r="G100" s="38"/>
      <c r="H100" s="38"/>
      <c r="I100" s="38"/>
      <c r="J100" s="38"/>
      <c r="K100" s="38"/>
      <c r="L100" s="38"/>
      <c r="M100" s="38"/>
      <c r="N100" s="38"/>
      <c r="O100" s="38"/>
      <c r="P100" s="38"/>
      <c r="Q100" s="38"/>
      <c r="R100" s="8"/>
      <c r="S100" s="8"/>
      <c r="T100" s="8"/>
      <c r="U100" s="178"/>
    </row>
    <row r="101" spans="1:22" s="10" customFormat="1" ht="18" customHeight="1" x14ac:dyDescent="0.2">
      <c r="A101" s="194" t="s">
        <v>210</v>
      </c>
      <c r="B101" s="194"/>
      <c r="C101" s="194"/>
      <c r="D101" s="195"/>
      <c r="E101" s="195"/>
      <c r="F101" s="195"/>
      <c r="G101" s="195"/>
      <c r="H101" s="195"/>
      <c r="I101" s="195"/>
      <c r="J101" s="195"/>
      <c r="K101" s="195"/>
      <c r="L101" s="195"/>
      <c r="M101" s="195"/>
      <c r="N101" s="195"/>
      <c r="O101" s="195"/>
      <c r="P101" s="195"/>
      <c r="Q101" s="195"/>
      <c r="R101" s="8"/>
      <c r="S101" s="8"/>
      <c r="T101" s="8"/>
      <c r="U101" s="178"/>
    </row>
    <row r="102" spans="1:22" s="10" customFormat="1" ht="6.95" customHeight="1" x14ac:dyDescent="0.2">
      <c r="A102" s="51"/>
      <c r="B102" s="52"/>
      <c r="C102" s="53"/>
      <c r="D102" s="48"/>
      <c r="E102" s="48"/>
      <c r="F102" s="48"/>
      <c r="G102" s="49"/>
      <c r="H102" s="49"/>
      <c r="I102" s="49"/>
      <c r="J102" s="49"/>
      <c r="K102" s="49"/>
      <c r="L102" s="49"/>
      <c r="M102" s="49"/>
      <c r="N102" s="49"/>
      <c r="O102" s="49"/>
      <c r="P102" s="54"/>
      <c r="Q102" s="54"/>
      <c r="R102" s="8"/>
      <c r="S102" s="8"/>
      <c r="T102" s="8"/>
      <c r="U102" s="178"/>
    </row>
    <row r="103" spans="1:22" s="10" customFormat="1" ht="15" customHeight="1" x14ac:dyDescent="0.2">
      <c r="A103" s="30" t="s">
        <v>211</v>
      </c>
      <c r="B103" s="31" t="s">
        <v>212</v>
      </c>
      <c r="C103" s="32">
        <v>2000</v>
      </c>
      <c r="D103" s="55">
        <v>0</v>
      </c>
      <c r="E103" s="55">
        <v>300</v>
      </c>
      <c r="F103" s="55">
        <v>0</v>
      </c>
      <c r="G103" s="163">
        <v>0</v>
      </c>
      <c r="H103" s="163">
        <v>0</v>
      </c>
      <c r="I103" s="163">
        <v>675</v>
      </c>
      <c r="J103" s="163">
        <v>360</v>
      </c>
      <c r="K103" s="163"/>
      <c r="L103" s="56">
        <v>166.25</v>
      </c>
      <c r="M103" s="56">
        <v>166.25</v>
      </c>
      <c r="N103" s="56">
        <v>166.25</v>
      </c>
      <c r="O103" s="56">
        <v>166.25</v>
      </c>
      <c r="P103" s="57">
        <f t="shared" ref="P103:P143" si="23">SUM(D103:K103)</f>
        <v>1335</v>
      </c>
      <c r="Q103" s="38">
        <f t="shared" ref="Q103:Q126" si="24">SUM(D103:O103)</f>
        <v>2000</v>
      </c>
      <c r="R103" s="8">
        <f t="shared" si="17"/>
        <v>665</v>
      </c>
      <c r="S103" s="8">
        <f t="shared" ref="S103:S147" si="25">R103/4</f>
        <v>166.25</v>
      </c>
      <c r="T103" s="8">
        <f t="shared" ref="T103:T146" si="26">C103-Q103</f>
        <v>0</v>
      </c>
      <c r="U103" s="179"/>
    </row>
    <row r="104" spans="1:22" s="10" customFormat="1" ht="15" customHeight="1" x14ac:dyDescent="0.2">
      <c r="A104" s="30" t="s">
        <v>213</v>
      </c>
      <c r="B104" s="31" t="s">
        <v>214</v>
      </c>
      <c r="C104" s="32">
        <v>2500</v>
      </c>
      <c r="D104" s="55">
        <v>0</v>
      </c>
      <c r="E104" s="55">
        <v>420</v>
      </c>
      <c r="F104" s="55">
        <v>224</v>
      </c>
      <c r="G104" s="163">
        <v>0</v>
      </c>
      <c r="H104" s="163">
        <v>0</v>
      </c>
      <c r="I104" s="163">
        <v>224</v>
      </c>
      <c r="J104" s="163">
        <v>0</v>
      </c>
      <c r="K104" s="163"/>
      <c r="L104" s="56">
        <v>408</v>
      </c>
      <c r="M104" s="56">
        <v>408</v>
      </c>
      <c r="N104" s="56">
        <v>408</v>
      </c>
      <c r="O104" s="56">
        <v>408</v>
      </c>
      <c r="P104" s="57">
        <f t="shared" si="23"/>
        <v>868</v>
      </c>
      <c r="Q104" s="38">
        <f t="shared" si="24"/>
        <v>2500</v>
      </c>
      <c r="R104" s="8">
        <f t="shared" si="17"/>
        <v>1632</v>
      </c>
      <c r="S104" s="8">
        <f t="shared" si="25"/>
        <v>408</v>
      </c>
      <c r="T104" s="8">
        <f t="shared" si="26"/>
        <v>0</v>
      </c>
      <c r="U104" s="179"/>
    </row>
    <row r="105" spans="1:22" s="10" customFormat="1" ht="15" customHeight="1" x14ac:dyDescent="0.2">
      <c r="A105" s="30" t="s">
        <v>215</v>
      </c>
      <c r="B105" s="31" t="s">
        <v>216</v>
      </c>
      <c r="C105" s="32">
        <v>150000</v>
      </c>
      <c r="D105" s="55">
        <v>5322.94</v>
      </c>
      <c r="E105" s="55">
        <v>22076</v>
      </c>
      <c r="F105" s="55">
        <v>3233.3</v>
      </c>
      <c r="G105" s="175">
        <v>0</v>
      </c>
      <c r="H105" s="175">
        <v>400</v>
      </c>
      <c r="I105" s="175">
        <v>3340</v>
      </c>
      <c r="J105" s="175">
        <v>5000</v>
      </c>
      <c r="K105" s="175">
        <v>49395</v>
      </c>
      <c r="L105" s="56">
        <v>50000</v>
      </c>
      <c r="M105" s="56">
        <v>30000</v>
      </c>
      <c r="N105" s="56">
        <v>30000</v>
      </c>
      <c r="O105" s="56">
        <v>25000</v>
      </c>
      <c r="P105" s="57">
        <f t="shared" si="23"/>
        <v>88767.239999999991</v>
      </c>
      <c r="Q105" s="38">
        <f t="shared" si="24"/>
        <v>223767.24</v>
      </c>
      <c r="R105" s="8">
        <f t="shared" si="17"/>
        <v>61232.760000000009</v>
      </c>
      <c r="S105" s="8">
        <f t="shared" si="25"/>
        <v>15308.190000000002</v>
      </c>
      <c r="T105" s="8">
        <f t="shared" si="26"/>
        <v>-73767.239999999991</v>
      </c>
      <c r="U105" s="179"/>
      <c r="V105" s="66">
        <f>SUM(G105:K105)</f>
        <v>58135</v>
      </c>
    </row>
    <row r="106" spans="1:22" s="10" customFormat="1" ht="15" customHeight="1" x14ac:dyDescent="0.2">
      <c r="A106" s="30" t="s">
        <v>217</v>
      </c>
      <c r="B106" s="31" t="s">
        <v>216</v>
      </c>
      <c r="C106" s="32">
        <v>10000</v>
      </c>
      <c r="D106" s="55">
        <v>0</v>
      </c>
      <c r="E106" s="55">
        <v>0</v>
      </c>
      <c r="F106" s="55">
        <v>0</v>
      </c>
      <c r="G106" s="163">
        <v>0</v>
      </c>
      <c r="H106" s="163">
        <v>0</v>
      </c>
      <c r="I106" s="163">
        <v>0</v>
      </c>
      <c r="J106" s="163">
        <v>241</v>
      </c>
      <c r="K106" s="163"/>
      <c r="L106" s="56">
        <v>1951.8</v>
      </c>
      <c r="M106" s="56">
        <v>1951.8</v>
      </c>
      <c r="N106" s="56">
        <v>1951.8</v>
      </c>
      <c r="O106" s="56">
        <v>1951.8</v>
      </c>
      <c r="P106" s="57">
        <f t="shared" si="23"/>
        <v>241</v>
      </c>
      <c r="Q106" s="38">
        <f t="shared" si="24"/>
        <v>8048.2000000000007</v>
      </c>
      <c r="R106" s="8">
        <f t="shared" si="17"/>
        <v>9759</v>
      </c>
      <c r="S106" s="8">
        <f t="shared" si="25"/>
        <v>2439.75</v>
      </c>
      <c r="T106" s="8">
        <f t="shared" si="26"/>
        <v>1951.7999999999993</v>
      </c>
      <c r="U106" s="179"/>
    </row>
    <row r="107" spans="1:22" s="10" customFormat="1" ht="8.25" customHeight="1" x14ac:dyDescent="0.2">
      <c r="A107" s="30"/>
      <c r="B107" s="31"/>
      <c r="C107" s="32"/>
      <c r="D107" s="76"/>
      <c r="E107" s="76"/>
      <c r="F107" s="76"/>
      <c r="G107" s="165"/>
      <c r="H107" s="165"/>
      <c r="I107" s="165"/>
      <c r="J107" s="165"/>
      <c r="K107" s="165"/>
      <c r="L107" s="77"/>
      <c r="M107" s="77"/>
      <c r="N107" s="77"/>
      <c r="O107" s="77"/>
      <c r="P107" s="38">
        <f t="shared" si="23"/>
        <v>0</v>
      </c>
      <c r="Q107" s="38"/>
      <c r="R107" s="8">
        <f t="shared" si="17"/>
        <v>0</v>
      </c>
      <c r="S107" s="8">
        <f t="shared" si="25"/>
        <v>0</v>
      </c>
      <c r="T107" s="8">
        <f t="shared" si="26"/>
        <v>0</v>
      </c>
      <c r="U107" s="179"/>
    </row>
    <row r="108" spans="1:22" s="10" customFormat="1" ht="15" customHeight="1" x14ac:dyDescent="0.2">
      <c r="A108" s="30" t="s">
        <v>218</v>
      </c>
      <c r="B108" s="31" t="s">
        <v>218</v>
      </c>
      <c r="C108" s="32">
        <v>15000</v>
      </c>
      <c r="D108" s="55">
        <v>0</v>
      </c>
      <c r="E108" s="55">
        <v>615.69000000000005</v>
      </c>
      <c r="F108" s="55">
        <v>330.22</v>
      </c>
      <c r="G108" s="163">
        <v>2497.2600000000002</v>
      </c>
      <c r="H108" s="163">
        <v>0</v>
      </c>
      <c r="I108" s="163">
        <v>0</v>
      </c>
      <c r="J108" s="163">
        <v>0</v>
      </c>
      <c r="K108" s="163">
        <v>10822.36</v>
      </c>
      <c r="L108" s="56">
        <v>20000</v>
      </c>
      <c r="M108" s="56"/>
      <c r="N108" s="56"/>
      <c r="O108" s="56">
        <v>10000</v>
      </c>
      <c r="P108" s="57">
        <f t="shared" si="23"/>
        <v>14265.53</v>
      </c>
      <c r="Q108" s="38">
        <f t="shared" si="24"/>
        <v>44265.53</v>
      </c>
      <c r="R108" s="8">
        <f t="shared" si="17"/>
        <v>734.46999999999935</v>
      </c>
      <c r="S108" s="8">
        <f t="shared" si="25"/>
        <v>183.61749999999984</v>
      </c>
      <c r="T108" s="8">
        <f t="shared" si="26"/>
        <v>-29265.53</v>
      </c>
      <c r="U108" s="179"/>
    </row>
    <row r="109" spans="1:22" s="10" customFormat="1" ht="15" customHeight="1" x14ac:dyDescent="0.2">
      <c r="A109" s="30" t="s">
        <v>219</v>
      </c>
      <c r="B109" s="31" t="s">
        <v>220</v>
      </c>
      <c r="C109" s="32">
        <v>2000</v>
      </c>
      <c r="D109" s="55"/>
      <c r="E109" s="55"/>
      <c r="F109" s="55"/>
      <c r="G109" s="163"/>
      <c r="H109" s="163"/>
      <c r="I109" s="163"/>
      <c r="J109" s="163"/>
      <c r="K109" s="163"/>
      <c r="L109" s="56"/>
      <c r="M109" s="56"/>
      <c r="N109" s="56"/>
      <c r="O109" s="56"/>
      <c r="P109" s="57">
        <f t="shared" si="23"/>
        <v>0</v>
      </c>
      <c r="Q109" s="38">
        <f t="shared" si="24"/>
        <v>0</v>
      </c>
      <c r="R109" s="8">
        <f t="shared" si="17"/>
        <v>2000</v>
      </c>
      <c r="S109" s="8">
        <f t="shared" si="25"/>
        <v>500</v>
      </c>
      <c r="T109" s="8">
        <f t="shared" si="26"/>
        <v>2000</v>
      </c>
      <c r="U109" s="179"/>
    </row>
    <row r="110" spans="1:22" s="10" customFormat="1" ht="15" customHeight="1" x14ac:dyDescent="0.2">
      <c r="A110" s="30" t="s">
        <v>221</v>
      </c>
      <c r="B110" s="31" t="s">
        <v>222</v>
      </c>
      <c r="C110" s="32">
        <v>300000</v>
      </c>
      <c r="D110" s="55"/>
      <c r="E110" s="55"/>
      <c r="F110" s="55"/>
      <c r="G110" s="175"/>
      <c r="H110" s="175"/>
      <c r="I110" s="175"/>
      <c r="J110" s="175"/>
      <c r="K110" s="175">
        <v>70070</v>
      </c>
      <c r="L110" s="176">
        <v>80000</v>
      </c>
      <c r="M110" s="176">
        <v>149930</v>
      </c>
      <c r="N110" s="56"/>
      <c r="O110" s="56"/>
      <c r="P110" s="57">
        <f t="shared" si="23"/>
        <v>70070</v>
      </c>
      <c r="Q110" s="38">
        <f t="shared" si="24"/>
        <v>300000</v>
      </c>
      <c r="R110" s="8">
        <f t="shared" si="17"/>
        <v>229930</v>
      </c>
      <c r="S110" s="8">
        <f t="shared" si="25"/>
        <v>57482.5</v>
      </c>
      <c r="T110" s="8">
        <f t="shared" si="26"/>
        <v>0</v>
      </c>
      <c r="U110" s="179">
        <f>SUM(G105:K105)</f>
        <v>58135</v>
      </c>
      <c r="V110" s="66">
        <f>SUM(G110:M110)</f>
        <v>300000</v>
      </c>
    </row>
    <row r="111" spans="1:22" s="10" customFormat="1" ht="15" customHeight="1" x14ac:dyDescent="0.2">
      <c r="A111" s="30" t="s">
        <v>223</v>
      </c>
      <c r="B111" s="31" t="s">
        <v>222</v>
      </c>
      <c r="C111" s="32">
        <v>100000</v>
      </c>
      <c r="D111" s="55">
        <v>0</v>
      </c>
      <c r="E111" s="55">
        <v>0</v>
      </c>
      <c r="F111" s="55">
        <v>0</v>
      </c>
      <c r="G111" s="175">
        <v>0</v>
      </c>
      <c r="H111" s="175">
        <v>0</v>
      </c>
      <c r="I111" s="175">
        <v>0</v>
      </c>
      <c r="J111" s="175">
        <v>10013.9</v>
      </c>
      <c r="K111" s="175">
        <v>14040</v>
      </c>
      <c r="L111" s="56"/>
      <c r="M111" s="176">
        <v>75000</v>
      </c>
      <c r="N111" s="56"/>
      <c r="O111" s="56"/>
      <c r="P111" s="57">
        <f t="shared" si="23"/>
        <v>24053.9</v>
      </c>
      <c r="Q111" s="38">
        <f t="shared" si="24"/>
        <v>99053.9</v>
      </c>
      <c r="R111" s="8">
        <f t="shared" si="17"/>
        <v>75946.100000000006</v>
      </c>
      <c r="S111" s="8">
        <f t="shared" si="25"/>
        <v>18986.525000000001</v>
      </c>
      <c r="T111" s="8">
        <f t="shared" si="26"/>
        <v>946.10000000000582</v>
      </c>
      <c r="U111" s="179">
        <f>SUM(J110:N117)</f>
        <v>2501053.8999999994</v>
      </c>
      <c r="V111" s="66">
        <f>SUM(J111:M111)</f>
        <v>99053.9</v>
      </c>
    </row>
    <row r="112" spans="1:22" s="10" customFormat="1" ht="15" customHeight="1" x14ac:dyDescent="0.2">
      <c r="A112" s="30" t="s">
        <v>224</v>
      </c>
      <c r="B112" s="31" t="s">
        <v>222</v>
      </c>
      <c r="C112" s="32">
        <v>42000</v>
      </c>
      <c r="D112" s="55"/>
      <c r="E112" s="55"/>
      <c r="F112" s="55"/>
      <c r="G112" s="163"/>
      <c r="H112" s="163"/>
      <c r="I112" s="163"/>
      <c r="J112" s="163"/>
      <c r="K112" s="163"/>
      <c r="L112" s="176">
        <v>42000</v>
      </c>
      <c r="M112" s="56"/>
      <c r="N112" s="56"/>
      <c r="O112" s="56"/>
      <c r="P112" s="57">
        <f t="shared" si="23"/>
        <v>0</v>
      </c>
      <c r="Q112" s="38">
        <f t="shared" si="24"/>
        <v>42000</v>
      </c>
      <c r="R112" s="8">
        <f t="shared" si="17"/>
        <v>42000</v>
      </c>
      <c r="S112" s="8">
        <f t="shared" si="25"/>
        <v>10500</v>
      </c>
      <c r="T112" s="8">
        <f t="shared" si="26"/>
        <v>0</v>
      </c>
      <c r="U112" s="179">
        <f>SUM(H119:K119)</f>
        <v>52589.01</v>
      </c>
      <c r="V112" s="66">
        <f>SUM(L112)</f>
        <v>42000</v>
      </c>
    </row>
    <row r="113" spans="1:22" s="10" customFormat="1" ht="15" customHeight="1" x14ac:dyDescent="0.2">
      <c r="A113" s="30" t="s">
        <v>225</v>
      </c>
      <c r="B113" s="31" t="s">
        <v>222</v>
      </c>
      <c r="C113" s="32">
        <v>250000</v>
      </c>
      <c r="D113" s="55"/>
      <c r="E113" s="55"/>
      <c r="F113" s="55"/>
      <c r="G113" s="163"/>
      <c r="H113" s="163"/>
      <c r="I113" s="163"/>
      <c r="J113" s="163"/>
      <c r="K113" s="163"/>
      <c r="L113" s="56"/>
      <c r="M113" s="176">
        <v>250000</v>
      </c>
      <c r="N113" s="56"/>
      <c r="O113" s="56"/>
      <c r="P113" s="57">
        <f t="shared" si="23"/>
        <v>0</v>
      </c>
      <c r="Q113" s="38">
        <f t="shared" si="24"/>
        <v>250000</v>
      </c>
      <c r="R113" s="8">
        <f t="shared" si="17"/>
        <v>250000</v>
      </c>
      <c r="S113" s="8">
        <f t="shared" si="25"/>
        <v>62500</v>
      </c>
      <c r="T113" s="8">
        <f t="shared" si="26"/>
        <v>0</v>
      </c>
      <c r="U113" s="179">
        <f>J143</f>
        <v>40000</v>
      </c>
      <c r="V113" s="66">
        <f>SUM(M113)</f>
        <v>250000</v>
      </c>
    </row>
    <row r="114" spans="1:22" s="10" customFormat="1" ht="15" customHeight="1" x14ac:dyDescent="0.2">
      <c r="A114" s="30" t="s">
        <v>226</v>
      </c>
      <c r="B114" s="31" t="s">
        <v>222</v>
      </c>
      <c r="C114" s="32">
        <v>1750000</v>
      </c>
      <c r="D114" s="55"/>
      <c r="E114" s="55"/>
      <c r="F114" s="55"/>
      <c r="G114" s="163"/>
      <c r="H114" s="163"/>
      <c r="I114" s="163"/>
      <c r="J114" s="163"/>
      <c r="K114" s="163"/>
      <c r="L114" s="56"/>
      <c r="M114" s="176">
        <f>583333.333333333+583333.333333333</f>
        <v>1166666.666666666</v>
      </c>
      <c r="N114" s="176">
        <v>583333.33333333337</v>
      </c>
      <c r="O114" s="56"/>
      <c r="P114" s="57">
        <f t="shared" si="23"/>
        <v>0</v>
      </c>
      <c r="Q114" s="38">
        <f t="shared" si="24"/>
        <v>1749999.9999999995</v>
      </c>
      <c r="R114" s="8">
        <f t="shared" si="17"/>
        <v>1750000</v>
      </c>
      <c r="S114" s="8">
        <f t="shared" si="25"/>
        <v>437500</v>
      </c>
      <c r="T114" s="8">
        <f t="shared" si="26"/>
        <v>0</v>
      </c>
      <c r="U114" s="179"/>
      <c r="V114" s="66">
        <f>SUM(M114:N114)</f>
        <v>1749999.9999999995</v>
      </c>
    </row>
    <row r="115" spans="1:22" s="10" customFormat="1" ht="15" customHeight="1" x14ac:dyDescent="0.2">
      <c r="A115" s="30" t="s">
        <v>227</v>
      </c>
      <c r="B115" s="31" t="s">
        <v>222</v>
      </c>
      <c r="C115" s="32">
        <v>300000</v>
      </c>
      <c r="D115" s="55"/>
      <c r="E115" s="55"/>
      <c r="F115" s="55"/>
      <c r="G115" s="163"/>
      <c r="H115" s="163"/>
      <c r="I115" s="163"/>
      <c r="J115" s="163"/>
      <c r="K115" s="163"/>
      <c r="L115" s="56"/>
      <c r="M115" s="176"/>
      <c r="N115" s="56"/>
      <c r="O115" s="56"/>
      <c r="P115" s="57">
        <f t="shared" si="23"/>
        <v>0</v>
      </c>
      <c r="Q115" s="38">
        <f t="shared" si="24"/>
        <v>0</v>
      </c>
      <c r="R115" s="8">
        <f t="shared" si="17"/>
        <v>300000</v>
      </c>
      <c r="S115" s="8">
        <f t="shared" si="25"/>
        <v>75000</v>
      </c>
      <c r="T115" s="8">
        <f t="shared" si="26"/>
        <v>300000</v>
      </c>
      <c r="U115" s="179"/>
      <c r="V115" s="66">
        <f>SUM(M115)</f>
        <v>0</v>
      </c>
    </row>
    <row r="116" spans="1:22" s="10" customFormat="1" ht="15" customHeight="1" x14ac:dyDescent="0.2">
      <c r="A116" s="30" t="s">
        <v>228</v>
      </c>
      <c r="B116" s="31" t="s">
        <v>222</v>
      </c>
      <c r="C116" s="32">
        <v>31000</v>
      </c>
      <c r="D116" s="55"/>
      <c r="E116" s="55"/>
      <c r="F116" s="55"/>
      <c r="G116" s="163"/>
      <c r="H116" s="163"/>
      <c r="I116" s="163"/>
      <c r="J116" s="163"/>
      <c r="K116" s="163"/>
      <c r="L116" s="176">
        <v>25000</v>
      </c>
      <c r="M116" s="56"/>
      <c r="N116" s="56"/>
      <c r="O116" s="56"/>
      <c r="P116" s="57">
        <f t="shared" si="23"/>
        <v>0</v>
      </c>
      <c r="Q116" s="38">
        <f t="shared" si="24"/>
        <v>25000</v>
      </c>
      <c r="R116" s="8">
        <f t="shared" si="17"/>
        <v>31000</v>
      </c>
      <c r="S116" s="8">
        <f t="shared" si="25"/>
        <v>7750</v>
      </c>
      <c r="T116" s="8">
        <f t="shared" si="26"/>
        <v>6000</v>
      </c>
      <c r="U116" s="179"/>
      <c r="V116" s="66">
        <f>SUM(L116)</f>
        <v>25000</v>
      </c>
    </row>
    <row r="117" spans="1:22" s="10" customFormat="1" ht="15" customHeight="1" x14ac:dyDescent="0.2">
      <c r="A117" s="30" t="s">
        <v>229</v>
      </c>
      <c r="B117" s="31" t="s">
        <v>230</v>
      </c>
      <c r="C117" s="32">
        <v>35000</v>
      </c>
      <c r="D117" s="55"/>
      <c r="E117" s="55"/>
      <c r="F117" s="55"/>
      <c r="G117" s="163"/>
      <c r="H117" s="163"/>
      <c r="I117" s="163"/>
      <c r="J117" s="163"/>
      <c r="K117" s="163"/>
      <c r="L117" s="176">
        <v>35000</v>
      </c>
      <c r="M117" s="56"/>
      <c r="N117" s="56"/>
      <c r="O117" s="56"/>
      <c r="P117" s="57">
        <f t="shared" si="23"/>
        <v>0</v>
      </c>
      <c r="Q117" s="38">
        <f t="shared" si="24"/>
        <v>35000</v>
      </c>
      <c r="R117" s="8">
        <f t="shared" si="17"/>
        <v>35000</v>
      </c>
      <c r="S117" s="8">
        <f t="shared" si="25"/>
        <v>8750</v>
      </c>
      <c r="T117" s="8">
        <f t="shared" si="26"/>
        <v>0</v>
      </c>
      <c r="U117" s="179"/>
      <c r="V117" s="66">
        <f>SUM(L117)</f>
        <v>35000</v>
      </c>
    </row>
    <row r="118" spans="1:22" s="84" customFormat="1" ht="15" customHeight="1" x14ac:dyDescent="0.2">
      <c r="A118" s="78" t="s">
        <v>231</v>
      </c>
      <c r="B118" s="79" t="s">
        <v>232</v>
      </c>
      <c r="C118" s="80">
        <v>0</v>
      </c>
      <c r="D118" s="55">
        <v>-10400</v>
      </c>
      <c r="E118" s="55">
        <v>0</v>
      </c>
      <c r="F118" s="55">
        <v>-1600</v>
      </c>
      <c r="G118" s="163">
        <v>0</v>
      </c>
      <c r="H118" s="163">
        <v>0</v>
      </c>
      <c r="I118" s="163">
        <v>800</v>
      </c>
      <c r="J118" s="163">
        <v>11200</v>
      </c>
      <c r="K118" s="163"/>
      <c r="L118" s="55">
        <v>0</v>
      </c>
      <c r="M118" s="55">
        <v>0</v>
      </c>
      <c r="N118" s="55">
        <v>0</v>
      </c>
      <c r="O118" s="55">
        <v>0</v>
      </c>
      <c r="P118" s="81">
        <f t="shared" si="23"/>
        <v>0</v>
      </c>
      <c r="Q118" s="47">
        <f t="shared" si="24"/>
        <v>0</v>
      </c>
      <c r="R118" s="82">
        <f t="shared" si="17"/>
        <v>0</v>
      </c>
      <c r="S118" s="82">
        <f t="shared" si="25"/>
        <v>0</v>
      </c>
      <c r="T118" s="82">
        <f t="shared" si="26"/>
        <v>0</v>
      </c>
      <c r="U118" s="180"/>
      <c r="V118" s="83"/>
    </row>
    <row r="119" spans="1:22" s="84" customFormat="1" ht="15" customHeight="1" x14ac:dyDescent="0.2">
      <c r="A119" s="78" t="s">
        <v>233</v>
      </c>
      <c r="B119" s="79" t="s">
        <v>232</v>
      </c>
      <c r="C119" s="80">
        <v>180000</v>
      </c>
      <c r="D119" s="55">
        <v>0</v>
      </c>
      <c r="E119" s="55">
        <v>84688</v>
      </c>
      <c r="F119" s="55">
        <v>601.20000000000005</v>
      </c>
      <c r="G119" s="163">
        <v>0</v>
      </c>
      <c r="H119" s="175">
        <v>48691.75</v>
      </c>
      <c r="I119" s="175">
        <v>1400</v>
      </c>
      <c r="J119" s="175">
        <v>0</v>
      </c>
      <c r="K119" s="175">
        <v>2497.2600000000002</v>
      </c>
      <c r="L119" s="55">
        <v>0</v>
      </c>
      <c r="M119" s="55">
        <v>0</v>
      </c>
      <c r="N119" s="55">
        <v>0</v>
      </c>
      <c r="O119" s="55">
        <v>0</v>
      </c>
      <c r="P119" s="81">
        <f t="shared" si="23"/>
        <v>137878.21000000002</v>
      </c>
      <c r="Q119" s="47">
        <f t="shared" si="24"/>
        <v>137878.21000000002</v>
      </c>
      <c r="R119" s="82">
        <f t="shared" si="17"/>
        <v>42121.789999999979</v>
      </c>
      <c r="S119" s="82">
        <f t="shared" si="25"/>
        <v>10530.447499999995</v>
      </c>
      <c r="T119" s="82">
        <f t="shared" si="26"/>
        <v>42121.789999999979</v>
      </c>
      <c r="U119" s="180">
        <f>SUM(H119:K119)</f>
        <v>52589.01</v>
      </c>
      <c r="V119" s="83"/>
    </row>
    <row r="120" spans="1:22" s="10" customFormat="1" ht="15" customHeight="1" x14ac:dyDescent="0.2">
      <c r="A120" s="30" t="s">
        <v>234</v>
      </c>
      <c r="B120" s="31" t="s">
        <v>230</v>
      </c>
      <c r="C120" s="32">
        <v>80000</v>
      </c>
      <c r="D120" s="55"/>
      <c r="E120" s="55"/>
      <c r="F120" s="55"/>
      <c r="G120" s="163"/>
      <c r="H120" s="163"/>
      <c r="I120" s="163"/>
      <c r="J120" s="163"/>
      <c r="K120" s="163"/>
      <c r="L120" s="55">
        <v>0</v>
      </c>
      <c r="M120" s="55">
        <v>0</v>
      </c>
      <c r="N120" s="55">
        <v>0</v>
      </c>
      <c r="O120" s="55">
        <v>0</v>
      </c>
      <c r="P120" s="57">
        <f t="shared" si="23"/>
        <v>0</v>
      </c>
      <c r="Q120" s="38">
        <f t="shared" si="24"/>
        <v>0</v>
      </c>
      <c r="R120" s="8">
        <f t="shared" si="17"/>
        <v>80000</v>
      </c>
      <c r="S120" s="8">
        <f t="shared" si="25"/>
        <v>20000</v>
      </c>
      <c r="T120" s="85">
        <f t="shared" si="26"/>
        <v>80000</v>
      </c>
      <c r="U120" s="179"/>
      <c r="V120" s="66"/>
    </row>
    <row r="121" spans="1:22" s="10" customFormat="1" ht="15" customHeight="1" x14ac:dyDescent="0.2">
      <c r="A121" s="30" t="s">
        <v>235</v>
      </c>
      <c r="B121" s="31" t="s">
        <v>230</v>
      </c>
      <c r="C121" s="32">
        <v>35000</v>
      </c>
      <c r="D121" s="55">
        <v>0</v>
      </c>
      <c r="E121" s="55">
        <v>32589</v>
      </c>
      <c r="F121" s="55">
        <v>2112.41</v>
      </c>
      <c r="G121" s="163">
        <v>0</v>
      </c>
      <c r="H121" s="163">
        <v>2510.4299999999998</v>
      </c>
      <c r="I121" s="163">
        <v>0</v>
      </c>
      <c r="J121" s="163">
        <v>0</v>
      </c>
      <c r="K121" s="163">
        <v>-1398</v>
      </c>
      <c r="L121" s="55">
        <v>0</v>
      </c>
      <c r="M121" s="55">
        <v>0</v>
      </c>
      <c r="N121" s="55">
        <v>0</v>
      </c>
      <c r="O121" s="55">
        <v>0</v>
      </c>
      <c r="P121" s="57">
        <f t="shared" si="23"/>
        <v>35813.840000000004</v>
      </c>
      <c r="Q121" s="38">
        <f t="shared" si="24"/>
        <v>35813.840000000004</v>
      </c>
      <c r="R121" s="8">
        <f t="shared" si="17"/>
        <v>-813.84000000000378</v>
      </c>
      <c r="S121" s="8">
        <f t="shared" si="25"/>
        <v>-203.46000000000095</v>
      </c>
      <c r="T121" s="8">
        <f t="shared" si="26"/>
        <v>-813.84000000000378</v>
      </c>
      <c r="U121" s="179"/>
    </row>
    <row r="122" spans="1:22" s="10" customFormat="1" ht="15" customHeight="1" x14ac:dyDescent="0.2">
      <c r="A122" s="30" t="s">
        <v>236</v>
      </c>
      <c r="B122" s="31" t="s">
        <v>237</v>
      </c>
      <c r="C122" s="32">
        <v>150000</v>
      </c>
      <c r="D122" s="55"/>
      <c r="E122" s="55"/>
      <c r="F122" s="55"/>
      <c r="G122" s="163"/>
      <c r="H122" s="163"/>
      <c r="I122" s="163"/>
      <c r="J122" s="163">
        <v>0</v>
      </c>
      <c r="K122" s="163"/>
      <c r="L122" s="55">
        <v>0</v>
      </c>
      <c r="M122" s="55">
        <v>0</v>
      </c>
      <c r="N122" s="55">
        <v>0</v>
      </c>
      <c r="O122" s="55">
        <v>0</v>
      </c>
      <c r="P122" s="57">
        <f t="shared" si="23"/>
        <v>0</v>
      </c>
      <c r="Q122" s="38">
        <f t="shared" si="24"/>
        <v>0</v>
      </c>
      <c r="R122" s="8">
        <f t="shared" si="17"/>
        <v>150000</v>
      </c>
      <c r="S122" s="8">
        <f t="shared" si="25"/>
        <v>37500</v>
      </c>
      <c r="T122" s="85">
        <f t="shared" si="26"/>
        <v>150000</v>
      </c>
      <c r="U122" s="179"/>
    </row>
    <row r="123" spans="1:22" s="10" customFormat="1" ht="15" customHeight="1" x14ac:dyDescent="0.2">
      <c r="A123" s="30" t="s">
        <v>238</v>
      </c>
      <c r="B123" s="31" t="s">
        <v>237</v>
      </c>
      <c r="C123" s="32">
        <v>200000</v>
      </c>
      <c r="D123" s="55">
        <v>0</v>
      </c>
      <c r="E123" s="55">
        <v>0</v>
      </c>
      <c r="F123" s="55">
        <v>0</v>
      </c>
      <c r="G123" s="163">
        <v>0</v>
      </c>
      <c r="H123" s="163">
        <v>31750</v>
      </c>
      <c r="I123" s="163">
        <v>0</v>
      </c>
      <c r="J123" s="163">
        <v>0</v>
      </c>
      <c r="K123" s="163"/>
      <c r="L123" s="55">
        <v>0</v>
      </c>
      <c r="M123" s="55">
        <v>0</v>
      </c>
      <c r="N123" s="55">
        <v>0</v>
      </c>
      <c r="O123" s="55">
        <v>0</v>
      </c>
      <c r="P123" s="57">
        <f t="shared" si="23"/>
        <v>31750</v>
      </c>
      <c r="Q123" s="38">
        <f t="shared" si="24"/>
        <v>31750</v>
      </c>
      <c r="R123" s="8">
        <f>C123-P123</f>
        <v>168250</v>
      </c>
      <c r="S123" s="8">
        <f t="shared" si="25"/>
        <v>42062.5</v>
      </c>
      <c r="T123" s="85">
        <f t="shared" si="26"/>
        <v>168250</v>
      </c>
      <c r="U123" s="179"/>
    </row>
    <row r="124" spans="1:22" s="93" customFormat="1" ht="15" customHeight="1" x14ac:dyDescent="0.2">
      <c r="A124" s="86" t="s">
        <v>239</v>
      </c>
      <c r="B124" s="87" t="s">
        <v>240</v>
      </c>
      <c r="C124" s="88">
        <v>400000</v>
      </c>
      <c r="D124" s="89"/>
      <c r="E124" s="89">
        <f>190+350030</f>
        <v>350220</v>
      </c>
      <c r="F124" s="89">
        <v>0.01</v>
      </c>
      <c r="G124" s="163"/>
      <c r="H124" s="163"/>
      <c r="I124" s="163"/>
      <c r="J124" s="163"/>
      <c r="K124" s="163"/>
      <c r="L124" s="55">
        <v>0</v>
      </c>
      <c r="M124" s="55">
        <v>0</v>
      </c>
      <c r="N124" s="55">
        <v>0</v>
      </c>
      <c r="O124" s="55">
        <v>0</v>
      </c>
      <c r="P124" s="90">
        <f t="shared" si="23"/>
        <v>350220.01</v>
      </c>
      <c r="Q124" s="91">
        <f t="shared" si="24"/>
        <v>350220.01</v>
      </c>
      <c r="R124" s="92">
        <f t="shared" ref="R124:R130" si="27">C124-P124</f>
        <v>49779.989999999991</v>
      </c>
      <c r="S124" s="92">
        <f t="shared" si="25"/>
        <v>12444.997499999998</v>
      </c>
      <c r="T124" s="92">
        <f t="shared" si="26"/>
        <v>49779.989999999991</v>
      </c>
      <c r="U124" s="181"/>
    </row>
    <row r="125" spans="1:22" s="93" customFormat="1" ht="15" customHeight="1" x14ac:dyDescent="0.2">
      <c r="A125" s="86" t="s">
        <v>241</v>
      </c>
      <c r="B125" s="87" t="s">
        <v>240</v>
      </c>
      <c r="C125" s="88">
        <v>600000</v>
      </c>
      <c r="D125" s="89"/>
      <c r="E125" s="89"/>
      <c r="F125" s="89"/>
      <c r="G125" s="163"/>
      <c r="H125" s="163"/>
      <c r="I125" s="163">
        <v>197909.05</v>
      </c>
      <c r="J125" s="163"/>
      <c r="K125" s="163"/>
      <c r="L125" s="55">
        <v>0</v>
      </c>
      <c r="M125" s="55">
        <v>0</v>
      </c>
      <c r="N125" s="89">
        <v>200000</v>
      </c>
      <c r="O125" s="55">
        <v>0</v>
      </c>
      <c r="P125" s="90">
        <f t="shared" si="23"/>
        <v>197909.05</v>
      </c>
      <c r="Q125" s="91">
        <f t="shared" si="24"/>
        <v>397909.05</v>
      </c>
      <c r="R125" s="92">
        <f t="shared" si="27"/>
        <v>402090.95</v>
      </c>
      <c r="S125" s="92">
        <f t="shared" si="25"/>
        <v>100522.7375</v>
      </c>
      <c r="T125" s="92">
        <f t="shared" si="26"/>
        <v>202090.95</v>
      </c>
      <c r="U125" s="181"/>
    </row>
    <row r="126" spans="1:22" s="10" customFormat="1" ht="15" customHeight="1" x14ac:dyDescent="0.2">
      <c r="A126" s="30" t="s">
        <v>242</v>
      </c>
      <c r="B126" s="31" t="s">
        <v>237</v>
      </c>
      <c r="C126" s="32">
        <v>100000</v>
      </c>
      <c r="D126" s="55"/>
      <c r="E126" s="55"/>
      <c r="F126" s="55"/>
      <c r="G126" s="163"/>
      <c r="H126" s="163"/>
      <c r="I126" s="163"/>
      <c r="J126" s="163"/>
      <c r="K126" s="163"/>
      <c r="L126" s="55">
        <v>0</v>
      </c>
      <c r="M126" s="55">
        <v>0</v>
      </c>
      <c r="N126" s="56"/>
      <c r="O126" s="55">
        <v>100000</v>
      </c>
      <c r="P126" s="57">
        <f t="shared" si="23"/>
        <v>0</v>
      </c>
      <c r="Q126" s="38">
        <f t="shared" si="24"/>
        <v>100000</v>
      </c>
      <c r="R126" s="8">
        <f t="shared" si="27"/>
        <v>100000</v>
      </c>
      <c r="S126" s="8">
        <f t="shared" si="25"/>
        <v>25000</v>
      </c>
      <c r="T126" s="8">
        <f t="shared" si="26"/>
        <v>0</v>
      </c>
      <c r="U126" s="179"/>
    </row>
    <row r="127" spans="1:22" s="10" customFormat="1" ht="25.5" x14ac:dyDescent="0.2">
      <c r="A127" s="94" t="s">
        <v>243</v>
      </c>
      <c r="B127" s="31" t="s">
        <v>237</v>
      </c>
      <c r="C127" s="32">
        <v>100000</v>
      </c>
      <c r="D127" s="55"/>
      <c r="E127" s="55"/>
      <c r="F127" s="55"/>
      <c r="G127" s="163"/>
      <c r="H127" s="163"/>
      <c r="I127" s="163"/>
      <c r="J127" s="163"/>
      <c r="K127" s="163"/>
      <c r="L127" s="55">
        <v>0</v>
      </c>
      <c r="M127" s="55">
        <v>0</v>
      </c>
      <c r="N127" s="56">
        <v>0</v>
      </c>
      <c r="O127" s="56">
        <v>100000</v>
      </c>
      <c r="P127" s="57">
        <f t="shared" si="23"/>
        <v>0</v>
      </c>
      <c r="Q127" s="38">
        <f t="shared" ref="Q127:Q133" si="28">SUM(D127:O127)</f>
        <v>100000</v>
      </c>
      <c r="R127" s="8">
        <f t="shared" si="27"/>
        <v>100000</v>
      </c>
      <c r="S127" s="8">
        <f t="shared" si="25"/>
        <v>25000</v>
      </c>
      <c r="T127" s="8">
        <f t="shared" si="26"/>
        <v>0</v>
      </c>
      <c r="U127" s="179"/>
    </row>
    <row r="128" spans="1:22" s="93" customFormat="1" ht="15" customHeight="1" x14ac:dyDescent="0.2">
      <c r="A128" s="86" t="s">
        <v>244</v>
      </c>
      <c r="B128" s="87" t="s">
        <v>237</v>
      </c>
      <c r="C128" s="88">
        <v>100000</v>
      </c>
      <c r="D128" s="89"/>
      <c r="E128" s="89"/>
      <c r="F128" s="89"/>
      <c r="G128" s="163"/>
      <c r="H128" s="163"/>
      <c r="I128" s="163"/>
      <c r="J128" s="163"/>
      <c r="K128" s="163"/>
      <c r="L128" s="55">
        <v>0</v>
      </c>
      <c r="M128" s="55">
        <v>0</v>
      </c>
      <c r="N128" s="55">
        <v>0</v>
      </c>
      <c r="O128" s="55">
        <v>100000</v>
      </c>
      <c r="P128" s="90">
        <f t="shared" si="23"/>
        <v>0</v>
      </c>
      <c r="Q128" s="91">
        <f t="shared" si="28"/>
        <v>100000</v>
      </c>
      <c r="R128" s="92">
        <f t="shared" si="27"/>
        <v>100000</v>
      </c>
      <c r="S128" s="92">
        <f t="shared" si="25"/>
        <v>25000</v>
      </c>
      <c r="T128" s="92">
        <f t="shared" si="26"/>
        <v>0</v>
      </c>
      <c r="U128" s="181"/>
    </row>
    <row r="129" spans="1:21" s="10" customFormat="1" ht="15" customHeight="1" x14ac:dyDescent="0.2">
      <c r="A129" s="30" t="s">
        <v>245</v>
      </c>
      <c r="B129" s="31" t="s">
        <v>237</v>
      </c>
      <c r="C129" s="32">
        <v>80000</v>
      </c>
      <c r="D129" s="55"/>
      <c r="E129" s="55"/>
      <c r="F129" s="55"/>
      <c r="G129" s="163"/>
      <c r="H129" s="163"/>
      <c r="I129" s="163"/>
      <c r="J129" s="163"/>
      <c r="K129" s="163"/>
      <c r="L129" s="55">
        <v>0</v>
      </c>
      <c r="M129" s="55">
        <v>0</v>
      </c>
      <c r="N129" s="55">
        <v>0</v>
      </c>
      <c r="O129" s="56">
        <v>380000</v>
      </c>
      <c r="P129" s="57">
        <f t="shared" si="23"/>
        <v>0</v>
      </c>
      <c r="Q129" s="38">
        <f t="shared" si="28"/>
        <v>380000</v>
      </c>
      <c r="R129" s="8">
        <f t="shared" si="27"/>
        <v>80000</v>
      </c>
      <c r="S129" s="8">
        <f t="shared" si="25"/>
        <v>20000</v>
      </c>
      <c r="T129" s="8">
        <f t="shared" si="26"/>
        <v>-300000</v>
      </c>
      <c r="U129" s="179"/>
    </row>
    <row r="130" spans="1:21" s="10" customFormat="1" ht="15" customHeight="1" x14ac:dyDescent="0.2">
      <c r="A130" s="30" t="s">
        <v>246</v>
      </c>
      <c r="B130" s="31" t="s">
        <v>230</v>
      </c>
      <c r="C130" s="32">
        <v>180000</v>
      </c>
      <c r="D130" s="55">
        <v>0</v>
      </c>
      <c r="E130" s="55">
        <v>2305.87</v>
      </c>
      <c r="F130" s="55">
        <v>0</v>
      </c>
      <c r="G130" s="163">
        <v>0</v>
      </c>
      <c r="H130" s="163">
        <v>0</v>
      </c>
      <c r="I130" s="163">
        <v>0</v>
      </c>
      <c r="J130" s="163">
        <v>0</v>
      </c>
      <c r="K130" s="163"/>
      <c r="L130" s="55">
        <v>0</v>
      </c>
      <c r="M130" s="55">
        <v>0</v>
      </c>
      <c r="N130" s="55">
        <v>0</v>
      </c>
      <c r="O130" s="56"/>
      <c r="P130" s="57">
        <f t="shared" si="23"/>
        <v>2305.87</v>
      </c>
      <c r="Q130" s="38">
        <f t="shared" si="28"/>
        <v>2305.87</v>
      </c>
      <c r="R130" s="8">
        <f t="shared" si="27"/>
        <v>177694.13</v>
      </c>
      <c r="S130" s="8">
        <f t="shared" si="25"/>
        <v>44423.532500000001</v>
      </c>
      <c r="T130" s="8">
        <f t="shared" si="26"/>
        <v>177694.13</v>
      </c>
      <c r="U130" s="179"/>
    </row>
    <row r="131" spans="1:21" s="10" customFormat="1" ht="15" customHeight="1" x14ac:dyDescent="0.2">
      <c r="A131" s="30" t="s">
        <v>247</v>
      </c>
      <c r="B131" s="31" t="s">
        <v>237</v>
      </c>
      <c r="C131" s="32">
        <v>100000</v>
      </c>
      <c r="D131" s="55"/>
      <c r="E131" s="55"/>
      <c r="F131" s="55"/>
      <c r="G131" s="163"/>
      <c r="H131" s="163"/>
      <c r="I131" s="163"/>
      <c r="J131" s="163"/>
      <c r="K131" s="163"/>
      <c r="L131" s="55">
        <v>0</v>
      </c>
      <c r="M131" s="55">
        <v>0</v>
      </c>
      <c r="N131" s="55">
        <v>0</v>
      </c>
      <c r="O131" s="55">
        <v>0</v>
      </c>
      <c r="P131" s="57">
        <f t="shared" si="23"/>
        <v>0</v>
      </c>
      <c r="Q131" s="38">
        <f t="shared" si="28"/>
        <v>0</v>
      </c>
      <c r="R131" s="8">
        <f t="shared" si="17"/>
        <v>100000</v>
      </c>
      <c r="S131" s="8">
        <f t="shared" si="25"/>
        <v>25000</v>
      </c>
      <c r="T131" s="85">
        <f t="shared" si="26"/>
        <v>100000</v>
      </c>
      <c r="U131" s="179"/>
    </row>
    <row r="132" spans="1:21" s="10" customFormat="1" ht="15" customHeight="1" x14ac:dyDescent="0.2">
      <c r="A132" s="30" t="s">
        <v>248</v>
      </c>
      <c r="B132" s="31" t="s">
        <v>237</v>
      </c>
      <c r="C132" s="32">
        <v>150000</v>
      </c>
      <c r="D132" s="55"/>
      <c r="E132" s="55"/>
      <c r="F132" s="55"/>
      <c r="G132" s="163"/>
      <c r="H132" s="163"/>
      <c r="I132" s="163"/>
      <c r="J132" s="163"/>
      <c r="K132" s="163"/>
      <c r="L132" s="55">
        <v>0</v>
      </c>
      <c r="M132" s="55">
        <v>0</v>
      </c>
      <c r="N132" s="55">
        <v>0</v>
      </c>
      <c r="O132" s="55">
        <v>0</v>
      </c>
      <c r="P132" s="57">
        <f t="shared" si="23"/>
        <v>0</v>
      </c>
      <c r="Q132" s="38">
        <f t="shared" si="28"/>
        <v>0</v>
      </c>
      <c r="R132" s="8">
        <f t="shared" si="17"/>
        <v>150000</v>
      </c>
      <c r="S132" s="8">
        <f t="shared" si="25"/>
        <v>37500</v>
      </c>
      <c r="T132" s="85">
        <f t="shared" si="26"/>
        <v>150000</v>
      </c>
      <c r="U132" s="179"/>
    </row>
    <row r="133" spans="1:21" s="10" customFormat="1" ht="15" customHeight="1" x14ac:dyDescent="0.2">
      <c r="A133" s="30" t="s">
        <v>249</v>
      </c>
      <c r="B133" s="31" t="s">
        <v>237</v>
      </c>
      <c r="C133" s="32">
        <v>100000</v>
      </c>
      <c r="D133" s="55"/>
      <c r="E133" s="55"/>
      <c r="F133" s="55"/>
      <c r="G133" s="163"/>
      <c r="H133" s="163"/>
      <c r="I133" s="163"/>
      <c r="J133" s="163"/>
      <c r="K133" s="163"/>
      <c r="L133" s="55">
        <v>0</v>
      </c>
      <c r="M133" s="55">
        <v>0</v>
      </c>
      <c r="N133" s="55">
        <v>0</v>
      </c>
      <c r="O133" s="55">
        <v>0</v>
      </c>
      <c r="P133" s="57">
        <f t="shared" si="23"/>
        <v>0</v>
      </c>
      <c r="Q133" s="38">
        <f t="shared" si="28"/>
        <v>0</v>
      </c>
      <c r="R133" s="8">
        <f t="shared" si="17"/>
        <v>100000</v>
      </c>
      <c r="S133" s="8">
        <f t="shared" si="25"/>
        <v>25000</v>
      </c>
      <c r="T133" s="85">
        <f t="shared" si="26"/>
        <v>100000</v>
      </c>
      <c r="U133" s="179"/>
    </row>
    <row r="134" spans="1:21" s="10" customFormat="1" ht="15" customHeight="1" x14ac:dyDescent="0.2">
      <c r="A134" s="30" t="s">
        <v>250</v>
      </c>
      <c r="B134" s="31" t="s">
        <v>230</v>
      </c>
      <c r="C134" s="32">
        <v>196000</v>
      </c>
      <c r="D134" s="55">
        <v>186204.14</v>
      </c>
      <c r="E134" s="55">
        <v>9501.68</v>
      </c>
      <c r="F134" s="55">
        <v>0</v>
      </c>
      <c r="G134" s="163">
        <v>0</v>
      </c>
      <c r="H134" s="163">
        <v>4000</v>
      </c>
      <c r="I134" s="163">
        <v>0</v>
      </c>
      <c r="J134" s="163">
        <v>0</v>
      </c>
      <c r="K134" s="163"/>
      <c r="L134" s="55">
        <v>0</v>
      </c>
      <c r="M134" s="55">
        <v>0</v>
      </c>
      <c r="N134" s="55">
        <v>0</v>
      </c>
      <c r="O134" s="55">
        <v>0</v>
      </c>
      <c r="P134" s="57">
        <f t="shared" si="23"/>
        <v>199705.82</v>
      </c>
      <c r="Q134" s="38">
        <f t="shared" ref="Q134:Q143" si="29">SUM(D134:O134)</f>
        <v>199705.82</v>
      </c>
      <c r="R134" s="8">
        <f t="shared" si="17"/>
        <v>-3705.820000000007</v>
      </c>
      <c r="S134" s="8">
        <f t="shared" si="25"/>
        <v>-926.45500000000175</v>
      </c>
      <c r="T134" s="8">
        <f t="shared" si="26"/>
        <v>-3705.820000000007</v>
      </c>
      <c r="U134" s="179"/>
    </row>
    <row r="135" spans="1:21" s="10" customFormat="1" ht="15" customHeight="1" x14ac:dyDescent="0.2">
      <c r="A135" s="30" t="s">
        <v>251</v>
      </c>
      <c r="B135" s="31" t="s">
        <v>230</v>
      </c>
      <c r="C135" s="32">
        <v>50000</v>
      </c>
      <c r="D135" s="55"/>
      <c r="E135" s="55"/>
      <c r="F135" s="55"/>
      <c r="G135" s="163"/>
      <c r="H135" s="163"/>
      <c r="I135" s="163"/>
      <c r="J135" s="163"/>
      <c r="K135" s="163">
        <v>430.01</v>
      </c>
      <c r="L135" s="55">
        <v>0</v>
      </c>
      <c r="M135" s="55">
        <v>0</v>
      </c>
      <c r="N135" s="55">
        <v>0</v>
      </c>
      <c r="O135" s="55">
        <v>0</v>
      </c>
      <c r="P135" s="57">
        <f t="shared" si="23"/>
        <v>430.01</v>
      </c>
      <c r="Q135" s="38">
        <f t="shared" si="29"/>
        <v>430.01</v>
      </c>
      <c r="R135" s="8">
        <f t="shared" si="17"/>
        <v>49569.99</v>
      </c>
      <c r="S135" s="8">
        <f t="shared" si="25"/>
        <v>12392.497499999999</v>
      </c>
      <c r="T135" s="85">
        <f t="shared" si="26"/>
        <v>49569.99</v>
      </c>
      <c r="U135" s="179"/>
    </row>
    <row r="136" spans="1:21" s="10" customFormat="1" ht="15" customHeight="1" x14ac:dyDescent="0.2">
      <c r="A136" s="30" t="s">
        <v>252</v>
      </c>
      <c r="B136" s="31" t="s">
        <v>237</v>
      </c>
      <c r="C136" s="32">
        <v>100000</v>
      </c>
      <c r="D136" s="55"/>
      <c r="E136" s="55"/>
      <c r="F136" s="55"/>
      <c r="G136" s="163"/>
      <c r="H136" s="163"/>
      <c r="I136" s="163"/>
      <c r="J136" s="163"/>
      <c r="K136" s="163"/>
      <c r="L136" s="55">
        <v>0</v>
      </c>
      <c r="M136" s="55">
        <v>0</v>
      </c>
      <c r="N136" s="55">
        <v>0</v>
      </c>
      <c r="O136" s="55">
        <v>0</v>
      </c>
      <c r="P136" s="57">
        <f t="shared" si="23"/>
        <v>0</v>
      </c>
      <c r="Q136" s="38">
        <f t="shared" si="29"/>
        <v>0</v>
      </c>
      <c r="R136" s="8">
        <f t="shared" si="17"/>
        <v>100000</v>
      </c>
      <c r="S136" s="8">
        <f t="shared" si="25"/>
        <v>25000</v>
      </c>
      <c r="T136" s="85">
        <f t="shared" si="26"/>
        <v>100000</v>
      </c>
      <c r="U136" s="179"/>
    </row>
    <row r="137" spans="1:21" s="10" customFormat="1" ht="15" customHeight="1" x14ac:dyDescent="0.2">
      <c r="A137" s="30" t="s">
        <v>253</v>
      </c>
      <c r="B137" s="31" t="s">
        <v>237</v>
      </c>
      <c r="C137" s="32">
        <v>90000</v>
      </c>
      <c r="D137" s="55"/>
      <c r="E137" s="55"/>
      <c r="F137" s="55"/>
      <c r="G137" s="163"/>
      <c r="H137" s="163"/>
      <c r="I137" s="163"/>
      <c r="J137" s="163"/>
      <c r="K137" s="163"/>
      <c r="L137" s="55">
        <v>0</v>
      </c>
      <c r="M137" s="55">
        <v>0</v>
      </c>
      <c r="N137" s="55">
        <v>0</v>
      </c>
      <c r="O137" s="56">
        <v>200000</v>
      </c>
      <c r="P137" s="57">
        <f t="shared" si="23"/>
        <v>0</v>
      </c>
      <c r="Q137" s="38">
        <f t="shared" si="29"/>
        <v>200000</v>
      </c>
      <c r="R137" s="8">
        <f t="shared" si="17"/>
        <v>90000</v>
      </c>
      <c r="S137" s="8">
        <f t="shared" si="25"/>
        <v>22500</v>
      </c>
      <c r="T137" s="8">
        <f t="shared" si="26"/>
        <v>-110000</v>
      </c>
      <c r="U137" s="179"/>
    </row>
    <row r="138" spans="1:21" s="10" customFormat="1" ht="15" customHeight="1" x14ac:dyDescent="0.2">
      <c r="A138" s="30" t="s">
        <v>254</v>
      </c>
      <c r="B138" s="31" t="s">
        <v>237</v>
      </c>
      <c r="C138" s="32"/>
      <c r="D138" s="55"/>
      <c r="E138" s="55"/>
      <c r="F138" s="55"/>
      <c r="G138" s="163"/>
      <c r="H138" s="163"/>
      <c r="I138" s="163"/>
      <c r="J138" s="163"/>
      <c r="K138" s="163"/>
      <c r="L138" s="55">
        <v>0</v>
      </c>
      <c r="M138" s="55">
        <v>0</v>
      </c>
      <c r="N138" s="55">
        <v>0</v>
      </c>
      <c r="O138" s="55">
        <v>0</v>
      </c>
      <c r="P138" s="57">
        <f t="shared" si="23"/>
        <v>0</v>
      </c>
      <c r="Q138" s="38">
        <f t="shared" si="29"/>
        <v>0</v>
      </c>
      <c r="R138" s="8">
        <f t="shared" si="17"/>
        <v>0</v>
      </c>
      <c r="S138" s="8">
        <f t="shared" si="25"/>
        <v>0</v>
      </c>
      <c r="T138" s="8">
        <f t="shared" si="26"/>
        <v>0</v>
      </c>
      <c r="U138" s="179"/>
    </row>
    <row r="139" spans="1:21" s="93" customFormat="1" ht="15" customHeight="1" x14ac:dyDescent="0.2">
      <c r="A139" s="86" t="s">
        <v>255</v>
      </c>
      <c r="B139" s="87" t="s">
        <v>237</v>
      </c>
      <c r="C139" s="88">
        <v>150000</v>
      </c>
      <c r="D139" s="89">
        <v>0</v>
      </c>
      <c r="E139" s="89">
        <v>0</v>
      </c>
      <c r="F139" s="89">
        <v>0</v>
      </c>
      <c r="G139" s="163">
        <v>0</v>
      </c>
      <c r="H139" s="163">
        <v>0</v>
      </c>
      <c r="I139" s="163">
        <v>0</v>
      </c>
      <c r="J139" s="163">
        <v>0</v>
      </c>
      <c r="K139" s="163"/>
      <c r="L139" s="89"/>
      <c r="M139" s="89"/>
      <c r="N139" s="89"/>
      <c r="O139" s="89">
        <v>150000</v>
      </c>
      <c r="P139" s="90">
        <f t="shared" si="23"/>
        <v>0</v>
      </c>
      <c r="Q139" s="91">
        <f t="shared" si="29"/>
        <v>150000</v>
      </c>
      <c r="R139" s="92">
        <f t="shared" si="17"/>
        <v>150000</v>
      </c>
      <c r="S139" s="92">
        <f t="shared" si="25"/>
        <v>37500</v>
      </c>
      <c r="T139" s="92">
        <f t="shared" si="26"/>
        <v>0</v>
      </c>
      <c r="U139" s="181"/>
    </row>
    <row r="140" spans="1:21" s="10" customFormat="1" ht="15" customHeight="1" x14ac:dyDescent="0.2">
      <c r="A140" s="30" t="s">
        <v>256</v>
      </c>
      <c r="B140" s="31" t="s">
        <v>237</v>
      </c>
      <c r="C140" s="32">
        <v>6200</v>
      </c>
      <c r="D140" s="55"/>
      <c r="E140" s="55"/>
      <c r="F140" s="95">
        <v>6200</v>
      </c>
      <c r="G140" s="163"/>
      <c r="H140" s="163"/>
      <c r="I140" s="163"/>
      <c r="J140" s="163"/>
      <c r="K140" s="163"/>
      <c r="L140" s="55">
        <v>0</v>
      </c>
      <c r="M140" s="55">
        <v>0</v>
      </c>
      <c r="N140" s="55">
        <v>0</v>
      </c>
      <c r="O140" s="55">
        <v>0</v>
      </c>
      <c r="P140" s="57">
        <f t="shared" si="23"/>
        <v>6200</v>
      </c>
      <c r="Q140" s="38">
        <f t="shared" si="29"/>
        <v>6200</v>
      </c>
      <c r="R140" s="8">
        <f t="shared" si="17"/>
        <v>0</v>
      </c>
      <c r="S140" s="8">
        <f t="shared" si="25"/>
        <v>0</v>
      </c>
      <c r="T140" s="8">
        <f t="shared" si="26"/>
        <v>0</v>
      </c>
      <c r="U140" s="179"/>
    </row>
    <row r="141" spans="1:21" s="10" customFormat="1" ht="15" customHeight="1" x14ac:dyDescent="0.2">
      <c r="A141" s="30" t="s">
        <v>257</v>
      </c>
      <c r="B141" s="31" t="s">
        <v>230</v>
      </c>
      <c r="C141" s="32">
        <v>30000</v>
      </c>
      <c r="D141" s="55">
        <v>0</v>
      </c>
      <c r="E141" s="55">
        <v>21737.8</v>
      </c>
      <c r="F141" s="55">
        <v>1279.94</v>
      </c>
      <c r="G141" s="163">
        <v>0</v>
      </c>
      <c r="H141" s="163">
        <v>2435.88</v>
      </c>
      <c r="I141" s="163">
        <v>0</v>
      </c>
      <c r="J141" s="163">
        <v>0</v>
      </c>
      <c r="K141" s="163"/>
      <c r="L141" s="55">
        <v>0</v>
      </c>
      <c r="M141" s="55">
        <v>0</v>
      </c>
      <c r="N141" s="55">
        <v>0</v>
      </c>
      <c r="O141" s="55">
        <v>0</v>
      </c>
      <c r="P141" s="57">
        <f t="shared" si="23"/>
        <v>25453.62</v>
      </c>
      <c r="Q141" s="38">
        <f t="shared" si="29"/>
        <v>25453.62</v>
      </c>
      <c r="R141" s="8">
        <f t="shared" si="17"/>
        <v>4546.380000000001</v>
      </c>
      <c r="S141" s="8">
        <f t="shared" si="25"/>
        <v>1136.5950000000003</v>
      </c>
      <c r="T141" s="8">
        <f t="shared" si="26"/>
        <v>4546.380000000001</v>
      </c>
      <c r="U141" s="179"/>
    </row>
    <row r="142" spans="1:21" s="10" customFormat="1" ht="15" customHeight="1" x14ac:dyDescent="0.2">
      <c r="A142" s="30" t="s">
        <v>258</v>
      </c>
      <c r="B142" s="31" t="s">
        <v>230</v>
      </c>
      <c r="C142" s="32">
        <v>0</v>
      </c>
      <c r="D142" s="55">
        <v>0</v>
      </c>
      <c r="E142" s="55">
        <v>0</v>
      </c>
      <c r="F142" s="55">
        <v>0</v>
      </c>
      <c r="G142" s="163">
        <v>0</v>
      </c>
      <c r="H142" s="163">
        <v>0</v>
      </c>
      <c r="I142" s="163">
        <v>0</v>
      </c>
      <c r="J142" s="163">
        <v>433.97</v>
      </c>
      <c r="K142" s="163"/>
      <c r="L142" s="56"/>
      <c r="M142" s="56"/>
      <c r="N142" s="56"/>
      <c r="O142" s="56"/>
      <c r="P142" s="57">
        <f t="shared" si="23"/>
        <v>433.97</v>
      </c>
      <c r="Q142" s="38">
        <f t="shared" si="29"/>
        <v>433.97</v>
      </c>
      <c r="R142" s="8"/>
      <c r="S142" s="8">
        <f t="shared" si="25"/>
        <v>0</v>
      </c>
      <c r="T142" s="8"/>
      <c r="U142" s="179"/>
    </row>
    <row r="143" spans="1:21" s="10" customFormat="1" ht="15" customHeight="1" x14ac:dyDescent="0.2">
      <c r="A143" s="30" t="s">
        <v>259</v>
      </c>
      <c r="B143" s="31" t="s">
        <v>216</v>
      </c>
      <c r="C143" s="32">
        <v>50000</v>
      </c>
      <c r="D143" s="55">
        <v>0</v>
      </c>
      <c r="E143" s="55">
        <v>0</v>
      </c>
      <c r="F143" s="55">
        <v>0</v>
      </c>
      <c r="G143" s="163">
        <v>0</v>
      </c>
      <c r="H143" s="163">
        <v>0</v>
      </c>
      <c r="I143" s="163">
        <v>0</v>
      </c>
      <c r="J143" s="175">
        <v>40000</v>
      </c>
      <c r="K143" s="163"/>
      <c r="L143" s="55">
        <v>0</v>
      </c>
      <c r="M143" s="55">
        <v>0</v>
      </c>
      <c r="N143" s="55">
        <v>0</v>
      </c>
      <c r="O143" s="55">
        <v>0</v>
      </c>
      <c r="P143" s="57">
        <f t="shared" si="23"/>
        <v>40000</v>
      </c>
      <c r="Q143" s="38">
        <f t="shared" si="29"/>
        <v>40000</v>
      </c>
      <c r="R143" s="8">
        <f t="shared" si="17"/>
        <v>10000</v>
      </c>
      <c r="S143" s="8">
        <f t="shared" si="25"/>
        <v>2500</v>
      </c>
      <c r="T143" s="8">
        <f t="shared" si="26"/>
        <v>10000</v>
      </c>
      <c r="U143" s="179"/>
    </row>
    <row r="144" spans="1:21" s="10" customFormat="1" ht="9.75" customHeight="1" x14ac:dyDescent="0.2">
      <c r="A144" s="30"/>
      <c r="B144" s="31"/>
      <c r="C144" s="32"/>
      <c r="D144" s="76"/>
      <c r="E144" s="76"/>
      <c r="F144" s="76"/>
      <c r="G144" s="165"/>
      <c r="H144" s="165"/>
      <c r="I144" s="165"/>
      <c r="J144" s="165"/>
      <c r="K144" s="165"/>
      <c r="L144" s="77"/>
      <c r="M144" s="77"/>
      <c r="N144" s="77"/>
      <c r="O144" s="77"/>
      <c r="P144" s="38"/>
      <c r="Q144" s="38"/>
      <c r="R144" s="8">
        <f t="shared" si="17"/>
        <v>0</v>
      </c>
      <c r="S144" s="8">
        <f t="shared" si="25"/>
        <v>0</v>
      </c>
      <c r="T144" s="8">
        <f t="shared" si="26"/>
        <v>0</v>
      </c>
      <c r="U144" s="179"/>
    </row>
    <row r="145" spans="1:21" s="10" customFormat="1" ht="15" customHeight="1" x14ac:dyDescent="0.2">
      <c r="A145" s="30" t="s">
        <v>260</v>
      </c>
      <c r="B145" s="31" t="s">
        <v>237</v>
      </c>
      <c r="C145" s="32">
        <v>130000</v>
      </c>
      <c r="D145" s="55"/>
      <c r="E145" s="55"/>
      <c r="F145" s="55"/>
      <c r="G145" s="163"/>
      <c r="H145" s="163"/>
      <c r="I145" s="163"/>
      <c r="J145" s="163"/>
      <c r="K145" s="163"/>
      <c r="L145" s="55">
        <v>0</v>
      </c>
      <c r="M145" s="55">
        <v>0</v>
      </c>
      <c r="N145" s="55">
        <v>0</v>
      </c>
      <c r="O145" s="55">
        <v>450000</v>
      </c>
      <c r="P145" s="57">
        <f>SUM(D145:K145)</f>
        <v>0</v>
      </c>
      <c r="Q145" s="38">
        <f>SUM(D145:O145)</f>
        <v>450000</v>
      </c>
      <c r="R145" s="8">
        <f t="shared" si="17"/>
        <v>130000</v>
      </c>
      <c r="S145" s="8">
        <f t="shared" si="25"/>
        <v>32500</v>
      </c>
      <c r="T145" s="85">
        <f t="shared" si="26"/>
        <v>-320000</v>
      </c>
      <c r="U145" s="179"/>
    </row>
    <row r="146" spans="1:21" s="10" customFormat="1" ht="6.95" customHeight="1" x14ac:dyDescent="0.2">
      <c r="A146" s="30"/>
      <c r="B146" s="31"/>
      <c r="C146" s="32"/>
      <c r="D146" s="36"/>
      <c r="E146" s="36"/>
      <c r="F146" s="36"/>
      <c r="G146" s="162"/>
      <c r="H146" s="162"/>
      <c r="I146" s="162"/>
      <c r="J146" s="162"/>
      <c r="K146" s="162"/>
      <c r="L146" s="37"/>
      <c r="M146" s="37"/>
      <c r="N146" s="37"/>
      <c r="O146" s="37"/>
      <c r="P146" s="38"/>
      <c r="Q146" s="38"/>
      <c r="R146" s="8">
        <f t="shared" si="17"/>
        <v>0</v>
      </c>
      <c r="S146" s="8">
        <f t="shared" si="25"/>
        <v>0</v>
      </c>
      <c r="T146" s="8">
        <f t="shared" si="26"/>
        <v>0</v>
      </c>
      <c r="U146" s="178"/>
    </row>
    <row r="147" spans="1:21" s="10" customFormat="1" ht="15" customHeight="1" x14ac:dyDescent="0.2">
      <c r="A147" s="61" t="str">
        <f>"TOTAL "&amp;A101</f>
        <v>TOTAL MARKETING/TOURISM PROMOTION</v>
      </c>
      <c r="B147" s="62"/>
      <c r="C147" s="63">
        <f t="shared" ref="C147:O147" si="30">SUM(C103:C145)</f>
        <v>6346700</v>
      </c>
      <c r="D147" s="64">
        <f>SUM(D103:D145)</f>
        <v>181127.08000000002</v>
      </c>
      <c r="E147" s="64">
        <f t="shared" si="30"/>
        <v>524454.04</v>
      </c>
      <c r="F147" s="64">
        <f t="shared" si="30"/>
        <v>12381.08</v>
      </c>
      <c r="G147" s="65">
        <f t="shared" si="30"/>
        <v>2497.2600000000002</v>
      </c>
      <c r="H147" s="65">
        <f t="shared" si="30"/>
        <v>89788.06</v>
      </c>
      <c r="I147" s="65">
        <f t="shared" si="30"/>
        <v>204348.05</v>
      </c>
      <c r="J147" s="65">
        <f t="shared" si="30"/>
        <v>67248.87</v>
      </c>
      <c r="K147" s="65">
        <f t="shared" si="30"/>
        <v>145856.63</v>
      </c>
      <c r="L147" s="65">
        <f t="shared" si="30"/>
        <v>254526.05</v>
      </c>
      <c r="M147" s="65">
        <f t="shared" si="30"/>
        <v>1674122.7166666661</v>
      </c>
      <c r="N147" s="65">
        <f t="shared" si="30"/>
        <v>815859.38333333342</v>
      </c>
      <c r="O147" s="65">
        <f t="shared" si="30"/>
        <v>1517526.05</v>
      </c>
      <c r="P147" s="65">
        <f>SUM(D147:K147)</f>
        <v>1227701.0699999998</v>
      </c>
      <c r="Q147" s="65">
        <f>SUM(Q103:Q145)</f>
        <v>5489735.2699999996</v>
      </c>
      <c r="R147" s="8">
        <f t="shared" si="17"/>
        <v>5118998.93</v>
      </c>
      <c r="S147" s="8">
        <f t="shared" si="25"/>
        <v>1279749.7324999999</v>
      </c>
      <c r="T147" s="8">
        <f>C147-Q147</f>
        <v>856964.73000000045</v>
      </c>
      <c r="U147" s="178"/>
    </row>
    <row r="148" spans="1:21" s="10" customFormat="1" ht="6.95" customHeight="1" x14ac:dyDescent="0.2">
      <c r="A148" s="70"/>
      <c r="B148" s="71"/>
      <c r="C148" s="72"/>
      <c r="D148" s="73"/>
      <c r="E148" s="73"/>
      <c r="F148" s="73"/>
      <c r="G148" s="74"/>
      <c r="H148" s="74"/>
      <c r="I148" s="74"/>
      <c r="J148" s="74"/>
      <c r="K148" s="74"/>
      <c r="L148" s="74"/>
      <c r="M148" s="74"/>
      <c r="N148" s="74"/>
      <c r="O148" s="74"/>
      <c r="P148" s="75"/>
      <c r="Q148" s="75"/>
      <c r="R148" s="8"/>
      <c r="S148" s="8"/>
      <c r="T148" s="8"/>
      <c r="U148" s="178"/>
    </row>
    <row r="149" spans="1:21" s="10" customFormat="1" ht="18" customHeight="1" x14ac:dyDescent="0.2">
      <c r="A149" s="194" t="s">
        <v>261</v>
      </c>
      <c r="B149" s="194"/>
      <c r="C149" s="194"/>
      <c r="D149" s="195"/>
      <c r="E149" s="195"/>
      <c r="F149" s="195"/>
      <c r="G149" s="195"/>
      <c r="H149" s="195"/>
      <c r="I149" s="195"/>
      <c r="J149" s="195"/>
      <c r="K149" s="195"/>
      <c r="L149" s="195"/>
      <c r="M149" s="195"/>
      <c r="N149" s="195"/>
      <c r="O149" s="195"/>
      <c r="P149" s="195"/>
      <c r="Q149" s="195"/>
      <c r="R149" s="8"/>
      <c r="S149" s="8"/>
      <c r="T149" s="8"/>
      <c r="U149" s="178"/>
    </row>
    <row r="150" spans="1:21" s="10" customFormat="1" ht="6.95" customHeight="1" x14ac:dyDescent="0.2">
      <c r="A150" s="51"/>
      <c r="B150" s="52"/>
      <c r="C150" s="53"/>
      <c r="D150" s="48"/>
      <c r="E150" s="48"/>
      <c r="F150" s="48"/>
      <c r="G150" s="49"/>
      <c r="H150" s="49"/>
      <c r="I150" s="49"/>
      <c r="J150" s="49"/>
      <c r="K150" s="49"/>
      <c r="L150" s="49"/>
      <c r="M150" s="49"/>
      <c r="N150" s="49"/>
      <c r="O150" s="49"/>
      <c r="P150" s="54"/>
      <c r="Q150" s="54"/>
      <c r="R150" s="8"/>
      <c r="S150" s="8"/>
      <c r="T150" s="8"/>
      <c r="U150" s="178"/>
    </row>
    <row r="151" spans="1:21" s="10" customFormat="1" ht="15" customHeight="1" x14ac:dyDescent="0.2">
      <c r="A151" s="30" t="s">
        <v>262</v>
      </c>
      <c r="B151" s="31" t="s">
        <v>263</v>
      </c>
      <c r="C151" s="32">
        <v>50000</v>
      </c>
      <c r="D151" s="55">
        <v>0</v>
      </c>
      <c r="E151" s="55">
        <v>1120</v>
      </c>
      <c r="F151" s="55">
        <v>11845</v>
      </c>
      <c r="G151" s="163">
        <v>5000</v>
      </c>
      <c r="H151" s="163">
        <v>6976.5</v>
      </c>
      <c r="I151" s="164">
        <v>6182.7</v>
      </c>
      <c r="J151" s="164">
        <v>6115.6</v>
      </c>
      <c r="K151" s="60">
        <v>11122</v>
      </c>
      <c r="L151" s="60">
        <v>10000</v>
      </c>
      <c r="M151" s="60">
        <v>10000</v>
      </c>
      <c r="N151" s="60">
        <v>10000</v>
      </c>
      <c r="O151" s="60">
        <v>10000</v>
      </c>
      <c r="P151" s="38">
        <f t="shared" ref="P151:P171" si="31">SUM(D151:K151)</f>
        <v>48361.8</v>
      </c>
      <c r="Q151" s="38">
        <f t="shared" ref="Q151:Q171" si="32">SUM(D151:O151)</f>
        <v>88361.8</v>
      </c>
      <c r="R151" s="8">
        <f>C151-P151</f>
        <v>1638.1999999999971</v>
      </c>
      <c r="S151" s="8">
        <f t="shared" ref="S151:S172" si="33">R151/4</f>
        <v>409.54999999999927</v>
      </c>
      <c r="T151" s="8">
        <f>C151-Q151</f>
        <v>-38361.800000000003</v>
      </c>
      <c r="U151" s="178"/>
    </row>
    <row r="152" spans="1:21" s="10" customFormat="1" ht="15" customHeight="1" x14ac:dyDescent="0.2">
      <c r="A152" s="30" t="s">
        <v>264</v>
      </c>
      <c r="B152" s="31" t="s">
        <v>265</v>
      </c>
      <c r="C152" s="32">
        <v>30000</v>
      </c>
      <c r="D152" s="55">
        <v>0</v>
      </c>
      <c r="E152" s="55">
        <v>1948</v>
      </c>
      <c r="F152" s="55">
        <v>400</v>
      </c>
      <c r="G152" s="163">
        <v>0</v>
      </c>
      <c r="H152" s="163">
        <v>0</v>
      </c>
      <c r="I152" s="163">
        <v>0</v>
      </c>
      <c r="J152" s="163">
        <v>180</v>
      </c>
      <c r="K152" s="163"/>
      <c r="L152" s="56">
        <v>6868</v>
      </c>
      <c r="M152" s="56">
        <v>6868</v>
      </c>
      <c r="N152" s="56">
        <v>6868</v>
      </c>
      <c r="O152" s="56">
        <v>6868</v>
      </c>
      <c r="P152" s="38">
        <f t="shared" si="31"/>
        <v>2528</v>
      </c>
      <c r="Q152" s="38">
        <f t="shared" si="32"/>
        <v>30000</v>
      </c>
      <c r="R152" s="8">
        <f t="shared" ref="R152:R211" si="34">C152-P152</f>
        <v>27472</v>
      </c>
      <c r="S152" s="8">
        <f t="shared" si="33"/>
        <v>6868</v>
      </c>
      <c r="T152" s="8">
        <f t="shared" ref="T152:T172" si="35">C152-Q152</f>
        <v>0</v>
      </c>
      <c r="U152" s="178"/>
    </row>
    <row r="153" spans="1:21" s="10" customFormat="1" ht="15" customHeight="1" x14ac:dyDescent="0.2">
      <c r="A153" s="30" t="s">
        <v>266</v>
      </c>
      <c r="B153" s="31" t="s">
        <v>266</v>
      </c>
      <c r="C153" s="32">
        <v>180000</v>
      </c>
      <c r="D153" s="55">
        <v>1800</v>
      </c>
      <c r="E153" s="55">
        <v>6000</v>
      </c>
      <c r="F153" s="55">
        <v>39080</v>
      </c>
      <c r="G153" s="163">
        <v>0</v>
      </c>
      <c r="H153" s="175">
        <v>1800</v>
      </c>
      <c r="I153" s="175">
        <v>21850</v>
      </c>
      <c r="J153" s="175">
        <v>7618.21</v>
      </c>
      <c r="K153" s="175">
        <v>56300</v>
      </c>
      <c r="L153" s="56"/>
      <c r="M153" s="56">
        <v>60000</v>
      </c>
      <c r="N153" s="56"/>
      <c r="O153" s="56">
        <v>41851.789999999979</v>
      </c>
      <c r="P153" s="38">
        <f t="shared" si="31"/>
        <v>134448.21000000002</v>
      </c>
      <c r="Q153" s="38">
        <f t="shared" si="32"/>
        <v>236300</v>
      </c>
      <c r="R153" s="8">
        <f t="shared" si="34"/>
        <v>45551.789999999979</v>
      </c>
      <c r="S153" s="8">
        <f t="shared" si="33"/>
        <v>11387.947499999995</v>
      </c>
      <c r="T153" s="8">
        <f>C153-Q153</f>
        <v>-56300</v>
      </c>
      <c r="U153" s="178">
        <f>SUM(H153:K153)</f>
        <v>87568.209999999992</v>
      </c>
    </row>
    <row r="154" spans="1:21" s="10" customFormat="1" ht="18" customHeight="1" x14ac:dyDescent="0.2">
      <c r="A154" s="94" t="s">
        <v>267</v>
      </c>
      <c r="B154" s="96" t="s">
        <v>268</v>
      </c>
      <c r="C154" s="97">
        <v>25000</v>
      </c>
      <c r="D154" s="55">
        <v>0</v>
      </c>
      <c r="E154" s="55">
        <v>150</v>
      </c>
      <c r="F154" s="55">
        <v>0</v>
      </c>
      <c r="G154" s="163">
        <v>0</v>
      </c>
      <c r="H154" s="175">
        <v>500</v>
      </c>
      <c r="I154" s="175">
        <v>150</v>
      </c>
      <c r="J154" s="175">
        <v>0</v>
      </c>
      <c r="K154" s="175">
        <v>1550</v>
      </c>
      <c r="L154" s="176">
        <v>2500</v>
      </c>
      <c r="M154" s="56"/>
      <c r="N154" s="56">
        <v>12000</v>
      </c>
      <c r="O154" s="56"/>
      <c r="P154" s="38">
        <f t="shared" si="31"/>
        <v>2350</v>
      </c>
      <c r="Q154" s="38">
        <f>SUM(D154:O154)</f>
        <v>16850</v>
      </c>
      <c r="R154" s="8">
        <f>C154-P154</f>
        <v>22650</v>
      </c>
      <c r="S154" s="8">
        <f t="shared" si="33"/>
        <v>5662.5</v>
      </c>
      <c r="T154" s="8">
        <f t="shared" si="35"/>
        <v>8150</v>
      </c>
      <c r="U154" s="178">
        <f>SUM(H154:L154)</f>
        <v>4700</v>
      </c>
    </row>
    <row r="155" spans="1:21" s="10" customFormat="1" ht="18" customHeight="1" x14ac:dyDescent="0.2">
      <c r="A155" s="94" t="s">
        <v>269</v>
      </c>
      <c r="B155" s="96" t="s">
        <v>269</v>
      </c>
      <c r="C155" s="97">
        <v>15000</v>
      </c>
      <c r="D155" s="55">
        <v>0</v>
      </c>
      <c r="E155" s="55">
        <v>3180</v>
      </c>
      <c r="F155" s="55">
        <v>0</v>
      </c>
      <c r="G155" s="163">
        <v>0</v>
      </c>
      <c r="H155" s="163">
        <v>0</v>
      </c>
      <c r="I155" s="163">
        <v>0</v>
      </c>
      <c r="J155" s="163">
        <v>6360</v>
      </c>
      <c r="K155" s="163"/>
      <c r="L155" s="56">
        <v>3180</v>
      </c>
      <c r="M155" s="56"/>
      <c r="N155" s="56"/>
      <c r="O155" s="56">
        <v>3180</v>
      </c>
      <c r="P155" s="38">
        <f t="shared" si="31"/>
        <v>9540</v>
      </c>
      <c r="Q155" s="38">
        <f t="shared" si="32"/>
        <v>15900</v>
      </c>
      <c r="R155" s="8">
        <f t="shared" si="34"/>
        <v>5460</v>
      </c>
      <c r="S155" s="8">
        <f t="shared" si="33"/>
        <v>1365</v>
      </c>
      <c r="T155" s="8">
        <f t="shared" si="35"/>
        <v>-900</v>
      </c>
      <c r="U155" s="178"/>
    </row>
    <row r="156" spans="1:21" s="10" customFormat="1" ht="16.5" customHeight="1" x14ac:dyDescent="0.2">
      <c r="A156" s="94" t="s">
        <v>270</v>
      </c>
      <c r="B156" s="96" t="s">
        <v>271</v>
      </c>
      <c r="C156" s="97">
        <v>636</v>
      </c>
      <c r="D156" s="55"/>
      <c r="E156" s="55"/>
      <c r="F156" s="55"/>
      <c r="G156" s="163"/>
      <c r="H156" s="163"/>
      <c r="I156" s="163"/>
      <c r="J156" s="163"/>
      <c r="K156" s="163"/>
      <c r="L156" s="56"/>
      <c r="M156" s="56"/>
      <c r="N156" s="56">
        <v>636</v>
      </c>
      <c r="O156" s="56"/>
      <c r="P156" s="38">
        <f t="shared" si="31"/>
        <v>0</v>
      </c>
      <c r="Q156" s="38">
        <f t="shared" si="32"/>
        <v>636</v>
      </c>
      <c r="R156" s="8">
        <f t="shared" si="34"/>
        <v>636</v>
      </c>
      <c r="S156" s="8">
        <f t="shared" si="33"/>
        <v>159</v>
      </c>
      <c r="T156" s="8">
        <f t="shared" si="35"/>
        <v>0</v>
      </c>
      <c r="U156" s="178"/>
    </row>
    <row r="157" spans="1:21" s="10" customFormat="1" ht="15" customHeight="1" x14ac:dyDescent="0.2">
      <c r="A157" s="30" t="s">
        <v>272</v>
      </c>
      <c r="B157" s="31" t="s">
        <v>273</v>
      </c>
      <c r="C157" s="32">
        <v>650000</v>
      </c>
      <c r="D157" s="55">
        <v>6000</v>
      </c>
      <c r="E157" s="55">
        <v>64118.8</v>
      </c>
      <c r="F157" s="55">
        <v>106061.33</v>
      </c>
      <c r="G157" s="163"/>
      <c r="H157" s="163">
        <v>40532.730000000003</v>
      </c>
      <c r="I157" s="163"/>
      <c r="J157" s="163">
        <v>800</v>
      </c>
      <c r="K157" s="163">
        <v>800</v>
      </c>
      <c r="L157" s="56">
        <v>86497.428</v>
      </c>
      <c r="M157" s="56">
        <v>86497.428</v>
      </c>
      <c r="N157" s="56">
        <v>86497.428</v>
      </c>
      <c r="O157" s="56">
        <v>86497.428</v>
      </c>
      <c r="P157" s="38">
        <f t="shared" si="31"/>
        <v>218312.86000000002</v>
      </c>
      <c r="Q157" s="38">
        <f t="shared" si="32"/>
        <v>564302.57200000004</v>
      </c>
      <c r="R157" s="8">
        <f>C157-P157</f>
        <v>431687.14</v>
      </c>
      <c r="S157" s="8">
        <f t="shared" si="33"/>
        <v>107921.785</v>
      </c>
      <c r="T157" s="98">
        <f t="shared" si="35"/>
        <v>85697.427999999956</v>
      </c>
      <c r="U157" s="178"/>
    </row>
    <row r="158" spans="1:21" s="84" customFormat="1" ht="15" customHeight="1" x14ac:dyDescent="0.2">
      <c r="A158" s="78" t="s">
        <v>274</v>
      </c>
      <c r="B158" s="79" t="s">
        <v>232</v>
      </c>
      <c r="C158" s="80">
        <v>364485</v>
      </c>
      <c r="D158" s="55"/>
      <c r="E158" s="55"/>
      <c r="F158" s="55"/>
      <c r="G158" s="163"/>
      <c r="H158" s="163"/>
      <c r="I158" s="163"/>
      <c r="J158" s="163">
        <v>378095.97</v>
      </c>
      <c r="K158" s="163"/>
      <c r="L158" s="56">
        <v>0</v>
      </c>
      <c r="M158" s="56">
        <v>0</v>
      </c>
      <c r="N158" s="56">
        <v>0</v>
      </c>
      <c r="O158" s="56">
        <v>0</v>
      </c>
      <c r="P158" s="47">
        <f t="shared" si="31"/>
        <v>378095.97</v>
      </c>
      <c r="Q158" s="47">
        <f t="shared" si="32"/>
        <v>378095.97</v>
      </c>
      <c r="R158" s="82"/>
      <c r="S158" s="82">
        <f t="shared" si="33"/>
        <v>0</v>
      </c>
      <c r="T158" s="82">
        <f t="shared" si="35"/>
        <v>-13610.969999999972</v>
      </c>
      <c r="U158" s="180"/>
    </row>
    <row r="159" spans="1:21" s="84" customFormat="1" ht="15" customHeight="1" x14ac:dyDescent="0.2">
      <c r="A159" s="78" t="s">
        <v>275</v>
      </c>
      <c r="B159" s="79" t="s">
        <v>276</v>
      </c>
      <c r="C159" s="80">
        <v>0</v>
      </c>
      <c r="D159" s="55">
        <v>89799.66</v>
      </c>
      <c r="E159" s="55">
        <v>89004.4</v>
      </c>
      <c r="F159" s="55"/>
      <c r="G159" s="163"/>
      <c r="H159" s="163">
        <v>20877.5</v>
      </c>
      <c r="I159" s="163"/>
      <c r="J159" s="163"/>
      <c r="K159" s="163"/>
      <c r="L159" s="56">
        <v>0</v>
      </c>
      <c r="M159" s="56">
        <v>0</v>
      </c>
      <c r="N159" s="56">
        <v>0</v>
      </c>
      <c r="O159" s="56">
        <v>0</v>
      </c>
      <c r="P159" s="47">
        <f t="shared" si="31"/>
        <v>199681.56</v>
      </c>
      <c r="Q159" s="47"/>
      <c r="R159" s="82"/>
      <c r="S159" s="82">
        <f t="shared" si="33"/>
        <v>0</v>
      </c>
      <c r="T159" s="82">
        <f t="shared" si="35"/>
        <v>0</v>
      </c>
      <c r="U159" s="180"/>
    </row>
    <row r="160" spans="1:21" s="10" customFormat="1" ht="15" customHeight="1" x14ac:dyDescent="0.2">
      <c r="A160" s="30" t="s">
        <v>277</v>
      </c>
      <c r="B160" s="31" t="s">
        <v>278</v>
      </c>
      <c r="C160" s="32">
        <v>80000</v>
      </c>
      <c r="D160" s="55">
        <v>0</v>
      </c>
      <c r="E160" s="55">
        <v>400</v>
      </c>
      <c r="F160" s="55">
        <v>0</v>
      </c>
      <c r="G160" s="163">
        <v>0</v>
      </c>
      <c r="H160" s="163">
        <v>2442.4</v>
      </c>
      <c r="I160" s="163">
        <v>0</v>
      </c>
      <c r="J160" s="163">
        <v>0</v>
      </c>
      <c r="K160" s="163">
        <v>869.2</v>
      </c>
      <c r="L160" s="56">
        <v>15431.52</v>
      </c>
      <c r="M160" s="56">
        <v>15431.52</v>
      </c>
      <c r="N160" s="56">
        <v>15431.52</v>
      </c>
      <c r="O160" s="56">
        <v>15431.52</v>
      </c>
      <c r="P160" s="38">
        <f t="shared" si="31"/>
        <v>3711.6000000000004</v>
      </c>
      <c r="Q160" s="38">
        <f t="shared" si="32"/>
        <v>65437.680000000008</v>
      </c>
      <c r="R160" s="8">
        <f t="shared" si="34"/>
        <v>76288.399999999994</v>
      </c>
      <c r="S160" s="8">
        <f t="shared" si="33"/>
        <v>19072.099999999999</v>
      </c>
      <c r="T160" s="98">
        <f t="shared" si="35"/>
        <v>14562.319999999992</v>
      </c>
      <c r="U160" s="178"/>
    </row>
    <row r="161" spans="1:21" s="84" customFormat="1" ht="15" customHeight="1" x14ac:dyDescent="0.2">
      <c r="A161" s="78" t="s">
        <v>279</v>
      </c>
      <c r="B161" s="79" t="s">
        <v>232</v>
      </c>
      <c r="C161" s="80">
        <v>560000</v>
      </c>
      <c r="D161" s="55">
        <v>0</v>
      </c>
      <c r="E161" s="55">
        <v>0</v>
      </c>
      <c r="F161" s="55">
        <v>0</v>
      </c>
      <c r="G161" s="163">
        <v>0</v>
      </c>
      <c r="H161" s="163">
        <v>0</v>
      </c>
      <c r="I161" s="163">
        <v>0</v>
      </c>
      <c r="J161" s="163">
        <v>564234.63</v>
      </c>
      <c r="K161" s="163"/>
      <c r="L161" s="56">
        <v>0</v>
      </c>
      <c r="M161" s="56">
        <v>0</v>
      </c>
      <c r="N161" s="56">
        <v>0</v>
      </c>
      <c r="O161" s="56">
        <v>0</v>
      </c>
      <c r="P161" s="47">
        <f t="shared" si="31"/>
        <v>564234.63</v>
      </c>
      <c r="Q161" s="47">
        <f t="shared" si="32"/>
        <v>564234.63</v>
      </c>
      <c r="R161" s="82">
        <f t="shared" si="34"/>
        <v>-4234.6300000000047</v>
      </c>
      <c r="S161" s="82">
        <f t="shared" si="33"/>
        <v>-1058.6575000000012</v>
      </c>
      <c r="T161" s="82">
        <f>C161-Q161</f>
        <v>-4234.6300000000047</v>
      </c>
      <c r="U161" s="180"/>
    </row>
    <row r="162" spans="1:21" s="84" customFormat="1" ht="15" customHeight="1" x14ac:dyDescent="0.2">
      <c r="A162" s="78" t="s">
        <v>280</v>
      </c>
      <c r="B162" s="79" t="s">
        <v>232</v>
      </c>
      <c r="C162" s="80">
        <v>450000</v>
      </c>
      <c r="D162" s="55">
        <v>0</v>
      </c>
      <c r="E162" s="55">
        <v>0</v>
      </c>
      <c r="F162" s="55">
        <v>0</v>
      </c>
      <c r="G162" s="163">
        <v>0</v>
      </c>
      <c r="H162" s="163">
        <v>0</v>
      </c>
      <c r="I162" s="163">
        <v>0</v>
      </c>
      <c r="J162" s="163">
        <v>477743</v>
      </c>
      <c r="K162" s="163"/>
      <c r="L162" s="56">
        <v>0</v>
      </c>
      <c r="M162" s="56">
        <v>0</v>
      </c>
      <c r="N162" s="56">
        <v>0</v>
      </c>
      <c r="O162" s="56">
        <v>0</v>
      </c>
      <c r="P162" s="47">
        <f t="shared" si="31"/>
        <v>477743</v>
      </c>
      <c r="Q162" s="47">
        <f t="shared" si="32"/>
        <v>477743</v>
      </c>
      <c r="R162" s="82">
        <f t="shared" si="34"/>
        <v>-27743</v>
      </c>
      <c r="S162" s="82">
        <f t="shared" si="33"/>
        <v>-6935.75</v>
      </c>
      <c r="T162" s="82">
        <f t="shared" si="35"/>
        <v>-27743</v>
      </c>
      <c r="U162" s="180"/>
    </row>
    <row r="163" spans="1:21" s="10" customFormat="1" ht="15" customHeight="1" x14ac:dyDescent="0.2">
      <c r="A163" s="30" t="s">
        <v>281</v>
      </c>
      <c r="B163" s="31" t="s">
        <v>282</v>
      </c>
      <c r="C163" s="32">
        <v>15000</v>
      </c>
      <c r="D163" s="55">
        <v>190.8</v>
      </c>
      <c r="E163" s="55">
        <v>3200</v>
      </c>
      <c r="F163" s="55">
        <v>0</v>
      </c>
      <c r="G163" s="163">
        <v>0</v>
      </c>
      <c r="H163" s="163">
        <v>9851.6</v>
      </c>
      <c r="I163" s="163">
        <v>0</v>
      </c>
      <c r="J163" s="163">
        <v>0</v>
      </c>
      <c r="K163" s="163"/>
      <c r="L163" s="56">
        <v>0</v>
      </c>
      <c r="M163" s="56">
        <v>0</v>
      </c>
      <c r="N163" s="56">
        <v>0</v>
      </c>
      <c r="O163" s="56">
        <v>0</v>
      </c>
      <c r="P163" s="38">
        <f t="shared" si="31"/>
        <v>13242.400000000001</v>
      </c>
      <c r="Q163" s="38">
        <f t="shared" si="32"/>
        <v>13242.400000000001</v>
      </c>
      <c r="R163" s="8">
        <f t="shared" si="34"/>
        <v>1757.5999999999985</v>
      </c>
      <c r="S163" s="8">
        <f t="shared" si="33"/>
        <v>439.39999999999964</v>
      </c>
      <c r="T163" s="8">
        <f t="shared" si="35"/>
        <v>1757.5999999999985</v>
      </c>
      <c r="U163" s="178"/>
    </row>
    <row r="164" spans="1:21" s="10" customFormat="1" ht="15" customHeight="1" x14ac:dyDescent="0.2">
      <c r="A164" s="30" t="s">
        <v>283</v>
      </c>
      <c r="B164" s="31" t="s">
        <v>282</v>
      </c>
      <c r="C164" s="32">
        <v>100000</v>
      </c>
      <c r="D164" s="55">
        <v>11800</v>
      </c>
      <c r="E164" s="55">
        <v>23792</v>
      </c>
      <c r="F164" s="55">
        <v>7500</v>
      </c>
      <c r="G164" s="163">
        <v>0</v>
      </c>
      <c r="H164" s="163">
        <v>0</v>
      </c>
      <c r="I164" s="163">
        <v>8250</v>
      </c>
      <c r="J164" s="163">
        <v>0</v>
      </c>
      <c r="K164" s="163"/>
      <c r="L164" s="56">
        <v>0</v>
      </c>
      <c r="M164" s="56">
        <v>0</v>
      </c>
      <c r="N164" s="56">
        <v>0</v>
      </c>
      <c r="O164" s="56">
        <v>0</v>
      </c>
      <c r="P164" s="38">
        <f t="shared" si="31"/>
        <v>51342</v>
      </c>
      <c r="Q164" s="38">
        <f t="shared" si="32"/>
        <v>51342</v>
      </c>
      <c r="R164" s="8">
        <f t="shared" si="34"/>
        <v>48658</v>
      </c>
      <c r="S164" s="8">
        <f t="shared" si="33"/>
        <v>12164.5</v>
      </c>
      <c r="T164" s="8">
        <f t="shared" si="35"/>
        <v>48658</v>
      </c>
      <c r="U164" s="178"/>
    </row>
    <row r="165" spans="1:21" s="10" customFormat="1" ht="15" customHeight="1" x14ac:dyDescent="0.2">
      <c r="A165" s="30" t="s">
        <v>284</v>
      </c>
      <c r="B165" s="31" t="s">
        <v>282</v>
      </c>
      <c r="C165" s="32">
        <v>30000</v>
      </c>
      <c r="D165" s="55"/>
      <c r="E165" s="55"/>
      <c r="F165" s="55"/>
      <c r="G165" s="163"/>
      <c r="H165" s="163"/>
      <c r="I165" s="163"/>
      <c r="J165" s="163"/>
      <c r="K165" s="163"/>
      <c r="L165" s="56">
        <v>0</v>
      </c>
      <c r="M165" s="56">
        <v>0</v>
      </c>
      <c r="N165" s="56">
        <v>0</v>
      </c>
      <c r="O165" s="56">
        <v>0</v>
      </c>
      <c r="P165" s="38">
        <f t="shared" si="31"/>
        <v>0</v>
      </c>
      <c r="Q165" s="38">
        <f t="shared" si="32"/>
        <v>0</v>
      </c>
      <c r="R165" s="8">
        <f t="shared" si="34"/>
        <v>30000</v>
      </c>
      <c r="S165" s="8">
        <f t="shared" si="33"/>
        <v>7500</v>
      </c>
      <c r="T165" s="98">
        <f>C165-Q165</f>
        <v>30000</v>
      </c>
      <c r="U165" s="178"/>
    </row>
    <row r="166" spans="1:21" s="10" customFormat="1" ht="15" customHeight="1" x14ac:dyDescent="0.2">
      <c r="A166" s="30" t="s">
        <v>285</v>
      </c>
      <c r="B166" s="31" t="s">
        <v>282</v>
      </c>
      <c r="C166" s="32">
        <v>80000</v>
      </c>
      <c r="D166" s="55">
        <v>360.4</v>
      </c>
      <c r="E166" s="55">
        <v>0</v>
      </c>
      <c r="F166" s="55">
        <v>0</v>
      </c>
      <c r="G166" s="163">
        <v>0</v>
      </c>
      <c r="H166" s="163">
        <v>0</v>
      </c>
      <c r="I166" s="163">
        <v>0</v>
      </c>
      <c r="J166" s="163">
        <v>0</v>
      </c>
      <c r="K166" s="163">
        <v>96</v>
      </c>
      <c r="L166" s="56">
        <v>0</v>
      </c>
      <c r="M166" s="56">
        <v>0</v>
      </c>
      <c r="N166" s="56">
        <v>0</v>
      </c>
      <c r="O166" s="56">
        <v>0</v>
      </c>
      <c r="P166" s="38">
        <f t="shared" si="31"/>
        <v>456.4</v>
      </c>
      <c r="Q166" s="38">
        <f t="shared" si="32"/>
        <v>456.4</v>
      </c>
      <c r="R166" s="8">
        <f>C166-P166</f>
        <v>79543.600000000006</v>
      </c>
      <c r="S166" s="8">
        <f t="shared" si="33"/>
        <v>19885.900000000001</v>
      </c>
      <c r="T166" s="98">
        <f t="shared" si="35"/>
        <v>79543.600000000006</v>
      </c>
      <c r="U166" s="178"/>
    </row>
    <row r="167" spans="1:21" s="10" customFormat="1" ht="15" customHeight="1" x14ac:dyDescent="0.2">
      <c r="A167" s="30" t="s">
        <v>286</v>
      </c>
      <c r="B167" s="31" t="s">
        <v>282</v>
      </c>
      <c r="C167" s="32">
        <v>50000</v>
      </c>
      <c r="D167" s="55">
        <v>320</v>
      </c>
      <c r="E167" s="55">
        <v>150</v>
      </c>
      <c r="F167" s="55">
        <v>0</v>
      </c>
      <c r="G167" s="163">
        <v>0</v>
      </c>
      <c r="H167" s="163">
        <v>0</v>
      </c>
      <c r="I167" s="163">
        <v>0</v>
      </c>
      <c r="J167" s="163">
        <v>0</v>
      </c>
      <c r="K167" s="163"/>
      <c r="L167" s="56">
        <v>0</v>
      </c>
      <c r="M167" s="56">
        <v>0</v>
      </c>
      <c r="N167" s="56">
        <v>0</v>
      </c>
      <c r="O167" s="56">
        <v>0</v>
      </c>
      <c r="P167" s="38">
        <f t="shared" si="31"/>
        <v>470</v>
      </c>
      <c r="Q167" s="38">
        <f t="shared" si="32"/>
        <v>470</v>
      </c>
      <c r="R167" s="8">
        <f t="shared" si="34"/>
        <v>49530</v>
      </c>
      <c r="S167" s="8">
        <f t="shared" si="33"/>
        <v>12382.5</v>
      </c>
      <c r="T167" s="98">
        <f t="shared" si="35"/>
        <v>49530</v>
      </c>
      <c r="U167" s="178"/>
    </row>
    <row r="168" spans="1:21" s="84" customFormat="1" ht="15" customHeight="1" x14ac:dyDescent="0.2">
      <c r="A168" s="78" t="s">
        <v>287</v>
      </c>
      <c r="B168" s="79" t="s">
        <v>232</v>
      </c>
      <c r="C168" s="80">
        <v>270000</v>
      </c>
      <c r="D168" s="55"/>
      <c r="E168" s="55"/>
      <c r="F168" s="55"/>
      <c r="G168" s="163"/>
      <c r="H168" s="163"/>
      <c r="I168" s="163"/>
      <c r="J168" s="175">
        <v>263855.2</v>
      </c>
      <c r="K168" s="163"/>
      <c r="L168" s="56">
        <v>0</v>
      </c>
      <c r="M168" s="56">
        <v>0</v>
      </c>
      <c r="N168" s="56">
        <v>0</v>
      </c>
      <c r="O168" s="56">
        <v>0</v>
      </c>
      <c r="P168" s="47">
        <f t="shared" si="31"/>
        <v>263855.2</v>
      </c>
      <c r="Q168" s="47">
        <f t="shared" si="32"/>
        <v>263855.2</v>
      </c>
      <c r="R168" s="82"/>
      <c r="S168" s="82">
        <f t="shared" si="33"/>
        <v>0</v>
      </c>
      <c r="T168" s="82"/>
      <c r="U168" s="180">
        <f>SUM(J168)</f>
        <v>263855.2</v>
      </c>
    </row>
    <row r="169" spans="1:21" s="10" customFormat="1" ht="15" customHeight="1" x14ac:dyDescent="0.2">
      <c r="A169" s="30" t="s">
        <v>288</v>
      </c>
      <c r="B169" s="31" t="s">
        <v>289</v>
      </c>
      <c r="C169" s="32">
        <v>160000</v>
      </c>
      <c r="D169" s="55">
        <v>11010</v>
      </c>
      <c r="E169" s="55">
        <v>31150</v>
      </c>
      <c r="F169" s="55">
        <v>11010</v>
      </c>
      <c r="G169" s="163"/>
      <c r="H169" s="163"/>
      <c r="I169" s="175">
        <v>500</v>
      </c>
      <c r="J169" s="175">
        <v>11010</v>
      </c>
      <c r="K169" s="175">
        <v>11010</v>
      </c>
      <c r="L169" s="56">
        <v>19064</v>
      </c>
      <c r="M169" s="56">
        <v>19064</v>
      </c>
      <c r="N169" s="56">
        <v>19064</v>
      </c>
      <c r="O169" s="56">
        <v>19064</v>
      </c>
      <c r="P169" s="38">
        <f t="shared" si="31"/>
        <v>75690</v>
      </c>
      <c r="Q169" s="38">
        <f t="shared" si="32"/>
        <v>151946</v>
      </c>
      <c r="R169" s="8">
        <f t="shared" si="34"/>
        <v>84310</v>
      </c>
      <c r="S169" s="8">
        <f t="shared" si="33"/>
        <v>21077.5</v>
      </c>
      <c r="T169" s="8">
        <f>C169-Q169</f>
        <v>8054</v>
      </c>
      <c r="U169" s="178">
        <f>SUM(H169:K169)</f>
        <v>22520</v>
      </c>
    </row>
    <row r="170" spans="1:21" s="10" customFormat="1" ht="15" customHeight="1" x14ac:dyDescent="0.2">
      <c r="A170" s="30" t="s">
        <v>290</v>
      </c>
      <c r="B170" s="31" t="s">
        <v>291</v>
      </c>
      <c r="C170" s="32">
        <v>100000</v>
      </c>
      <c r="D170" s="55">
        <v>0</v>
      </c>
      <c r="E170" s="55">
        <v>8689</v>
      </c>
      <c r="F170" s="55">
        <v>2113.9699999999998</v>
      </c>
      <c r="G170" s="163">
        <v>2931.73</v>
      </c>
      <c r="H170" s="175">
        <v>952.76</v>
      </c>
      <c r="I170" s="175">
        <v>106</v>
      </c>
      <c r="J170" s="175">
        <v>6319.84</v>
      </c>
      <c r="K170" s="175">
        <v>7297.39</v>
      </c>
      <c r="L170" s="56">
        <v>17897.327499999999</v>
      </c>
      <c r="M170" s="56">
        <v>17897.327499999999</v>
      </c>
      <c r="N170" s="56">
        <v>17897.327499999999</v>
      </c>
      <c r="O170" s="56">
        <v>17897.327499999999</v>
      </c>
      <c r="P170" s="38">
        <f t="shared" si="31"/>
        <v>28410.69</v>
      </c>
      <c r="Q170" s="38">
        <f t="shared" si="32"/>
        <v>100000</v>
      </c>
      <c r="R170" s="8">
        <f t="shared" si="34"/>
        <v>71589.31</v>
      </c>
      <c r="S170" s="8">
        <f t="shared" si="33"/>
        <v>17897.327499999999</v>
      </c>
      <c r="T170" s="8">
        <f t="shared" si="35"/>
        <v>0</v>
      </c>
      <c r="U170" s="178">
        <f>SUM(H170:K170)</f>
        <v>14675.990000000002</v>
      </c>
    </row>
    <row r="171" spans="1:21" s="10" customFormat="1" ht="15" customHeight="1" x14ac:dyDescent="0.2">
      <c r="A171" s="30" t="s">
        <v>292</v>
      </c>
      <c r="B171" s="31" t="s">
        <v>282</v>
      </c>
      <c r="C171" s="32">
        <v>10000</v>
      </c>
      <c r="D171" s="55"/>
      <c r="E171" s="55"/>
      <c r="F171" s="55"/>
      <c r="G171" s="163"/>
      <c r="H171" s="163"/>
      <c r="I171" s="163"/>
      <c r="J171" s="163"/>
      <c r="K171" s="163"/>
      <c r="L171" s="56"/>
      <c r="M171" s="56"/>
      <c r="N171" s="56"/>
      <c r="O171" s="56">
        <v>10000</v>
      </c>
      <c r="P171" s="38">
        <f t="shared" si="31"/>
        <v>0</v>
      </c>
      <c r="Q171" s="38">
        <f t="shared" si="32"/>
        <v>10000</v>
      </c>
      <c r="R171" s="8">
        <f t="shared" si="34"/>
        <v>10000</v>
      </c>
      <c r="S171" s="8">
        <f t="shared" si="33"/>
        <v>2500</v>
      </c>
      <c r="T171" s="8">
        <f t="shared" si="35"/>
        <v>0</v>
      </c>
      <c r="U171" s="178"/>
    </row>
    <row r="172" spans="1:21" s="10" customFormat="1" ht="6.95" customHeight="1" x14ac:dyDescent="0.2">
      <c r="A172" s="30"/>
      <c r="B172" s="31"/>
      <c r="C172" s="32"/>
      <c r="D172" s="36"/>
      <c r="E172" s="36"/>
      <c r="F172" s="36"/>
      <c r="G172" s="162"/>
      <c r="H172" s="162"/>
      <c r="I172" s="162"/>
      <c r="J172" s="162"/>
      <c r="K172" s="162"/>
      <c r="L172" s="37"/>
      <c r="M172" s="37"/>
      <c r="N172" s="37"/>
      <c r="O172" s="37"/>
      <c r="P172" s="38"/>
      <c r="Q172" s="57"/>
      <c r="R172" s="8">
        <f t="shared" si="34"/>
        <v>0</v>
      </c>
      <c r="S172" s="8">
        <f t="shared" si="33"/>
        <v>0</v>
      </c>
      <c r="T172" s="8">
        <f t="shared" si="35"/>
        <v>0</v>
      </c>
      <c r="U172" s="178"/>
    </row>
    <row r="173" spans="1:21" s="10" customFormat="1" ht="15" customHeight="1" x14ac:dyDescent="0.2">
      <c r="A173" s="61" t="str">
        <f>"TOTAL "&amp;A149</f>
        <v>TOTAL COMMUNICATIONS</v>
      </c>
      <c r="B173" s="62"/>
      <c r="C173" s="63">
        <f>SUM(C151:C172)</f>
        <v>3220121</v>
      </c>
      <c r="D173" s="64">
        <f>SUM(D151:D171)</f>
        <v>121280.86</v>
      </c>
      <c r="E173" s="64">
        <f t="shared" ref="E173:O173" si="36">SUM(E151:E171)</f>
        <v>232902.2</v>
      </c>
      <c r="F173" s="64">
        <f t="shared" si="36"/>
        <v>178010.30000000002</v>
      </c>
      <c r="G173" s="65">
        <f t="shared" si="36"/>
        <v>7931.73</v>
      </c>
      <c r="H173" s="65">
        <f t="shared" si="36"/>
        <v>83933.49</v>
      </c>
      <c r="I173" s="65">
        <f t="shared" si="36"/>
        <v>37038.699999999997</v>
      </c>
      <c r="J173" s="65">
        <f t="shared" si="36"/>
        <v>1722332.45</v>
      </c>
      <c r="K173" s="65">
        <f t="shared" si="36"/>
        <v>89044.59</v>
      </c>
      <c r="L173" s="65">
        <f t="shared" si="36"/>
        <v>161438.27549999999</v>
      </c>
      <c r="M173" s="65">
        <f t="shared" si="36"/>
        <v>215758.27549999999</v>
      </c>
      <c r="N173" s="65">
        <f t="shared" si="36"/>
        <v>168394.27549999999</v>
      </c>
      <c r="O173" s="65">
        <f t="shared" si="36"/>
        <v>210790.06549999997</v>
      </c>
      <c r="P173" s="65">
        <f>SUM(D173:K173)</f>
        <v>2472474.3199999998</v>
      </c>
      <c r="Q173" s="65">
        <f>SUM(Q151:Q171)</f>
        <v>3029173.6519999998</v>
      </c>
      <c r="R173" s="8">
        <f>C173-P173</f>
        <v>747646.68000000017</v>
      </c>
      <c r="S173" s="8">
        <f>R173/4</f>
        <v>186911.67000000004</v>
      </c>
      <c r="T173" s="8">
        <f>C173-Q173</f>
        <v>190947.34800000023</v>
      </c>
      <c r="U173" s="178"/>
    </row>
    <row r="174" spans="1:21" s="10" customFormat="1" ht="6.95" customHeight="1" x14ac:dyDescent="0.2">
      <c r="A174" s="70"/>
      <c r="B174" s="71"/>
      <c r="C174" s="72"/>
      <c r="D174" s="73"/>
      <c r="E174" s="73"/>
      <c r="F174" s="73"/>
      <c r="G174" s="74"/>
      <c r="H174" s="74"/>
      <c r="I174" s="74"/>
      <c r="J174" s="74"/>
      <c r="K174" s="74"/>
      <c r="L174" s="74"/>
      <c r="M174" s="74"/>
      <c r="N174" s="74"/>
      <c r="O174" s="74"/>
      <c r="P174" s="75"/>
      <c r="Q174" s="75"/>
      <c r="R174" s="8"/>
      <c r="S174" s="8"/>
      <c r="T174" s="8"/>
      <c r="U174" s="178"/>
    </row>
    <row r="175" spans="1:21" s="10" customFormat="1" ht="18" customHeight="1" x14ac:dyDescent="0.2">
      <c r="A175" s="194" t="s">
        <v>293</v>
      </c>
      <c r="B175" s="194"/>
      <c r="C175" s="194"/>
      <c r="D175" s="195"/>
      <c r="E175" s="195"/>
      <c r="F175" s="195"/>
      <c r="G175" s="195"/>
      <c r="H175" s="195"/>
      <c r="I175" s="195"/>
      <c r="J175" s="195"/>
      <c r="K175" s="195"/>
      <c r="L175" s="195"/>
      <c r="M175" s="195"/>
      <c r="N175" s="195"/>
      <c r="O175" s="195"/>
      <c r="P175" s="195"/>
      <c r="Q175" s="195"/>
      <c r="R175" s="8"/>
      <c r="S175" s="8"/>
      <c r="T175" s="8"/>
      <c r="U175" s="178"/>
    </row>
    <row r="176" spans="1:21" s="10" customFormat="1" ht="6.95" customHeight="1" x14ac:dyDescent="0.2">
      <c r="A176" s="51"/>
      <c r="B176" s="52"/>
      <c r="C176" s="53"/>
      <c r="D176" s="48"/>
      <c r="E176" s="48"/>
      <c r="F176" s="48"/>
      <c r="G176" s="49"/>
      <c r="H176" s="49"/>
      <c r="I176" s="49"/>
      <c r="J176" s="49"/>
      <c r="K176" s="49"/>
      <c r="L176" s="49"/>
      <c r="M176" s="49"/>
      <c r="N176" s="49"/>
      <c r="O176" s="49"/>
      <c r="P176" s="54"/>
      <c r="Q176" s="54"/>
      <c r="R176" s="8"/>
      <c r="S176" s="8"/>
      <c r="T176" s="8"/>
      <c r="U176" s="178"/>
    </row>
    <row r="177" spans="1:21" s="10" customFormat="1" ht="15" customHeight="1" x14ac:dyDescent="0.2">
      <c r="A177" s="30" t="s">
        <v>294</v>
      </c>
      <c r="B177" s="31" t="s">
        <v>216</v>
      </c>
      <c r="C177" s="32">
        <v>50000</v>
      </c>
      <c r="D177" s="99"/>
      <c r="E177" s="99">
        <v>1800</v>
      </c>
      <c r="F177" s="99"/>
      <c r="G177" s="166"/>
      <c r="H177" s="166"/>
      <c r="I177" s="166"/>
      <c r="J177" s="166"/>
      <c r="K177" s="166"/>
      <c r="L177" s="100"/>
      <c r="M177" s="100"/>
      <c r="N177" s="100"/>
      <c r="O177" s="100">
        <v>48200</v>
      </c>
      <c r="P177" s="38">
        <f t="shared" ref="P177:P181" si="37">SUM(D177:K177)</f>
        <v>1800</v>
      </c>
      <c r="Q177" s="38">
        <f>SUM(D177:O177)</f>
        <v>50000</v>
      </c>
      <c r="R177" s="8">
        <f t="shared" ref="R177" si="38">C177-P177</f>
        <v>48200</v>
      </c>
      <c r="S177" s="8">
        <f>R177/4</f>
        <v>12050</v>
      </c>
      <c r="T177" s="8">
        <f t="shared" ref="T177:T183" si="39">C177-Q177</f>
        <v>0</v>
      </c>
      <c r="U177" s="178"/>
    </row>
    <row r="178" spans="1:21" s="10" customFormat="1" ht="15" customHeight="1" x14ac:dyDescent="0.2">
      <c r="A178" s="30" t="s">
        <v>295</v>
      </c>
      <c r="B178" s="31" t="s">
        <v>216</v>
      </c>
      <c r="C178" s="32">
        <v>180000</v>
      </c>
      <c r="D178" s="99">
        <v>0</v>
      </c>
      <c r="E178" s="99">
        <v>0</v>
      </c>
      <c r="F178" s="99">
        <v>2895.6</v>
      </c>
      <c r="G178" s="166">
        <v>0</v>
      </c>
      <c r="H178" s="166">
        <v>0</v>
      </c>
      <c r="I178" s="166">
        <v>0</v>
      </c>
      <c r="J178" s="166">
        <v>0</v>
      </c>
      <c r="K178" s="166"/>
      <c r="L178" s="100"/>
      <c r="M178" s="100"/>
      <c r="N178" s="100"/>
      <c r="O178" s="100"/>
      <c r="P178" s="38">
        <f t="shared" si="37"/>
        <v>2895.6</v>
      </c>
      <c r="Q178" s="38">
        <f>SUM(D178:O178)</f>
        <v>2895.6</v>
      </c>
      <c r="R178" s="8">
        <f t="shared" si="34"/>
        <v>177104.4</v>
      </c>
      <c r="S178" s="8">
        <f t="shared" ref="S178:S183" si="40">R178/4</f>
        <v>44276.1</v>
      </c>
      <c r="T178" s="98">
        <f t="shared" si="39"/>
        <v>177104.4</v>
      </c>
      <c r="U178" s="178"/>
    </row>
    <row r="179" spans="1:21" s="10" customFormat="1" ht="15" customHeight="1" x14ac:dyDescent="0.2">
      <c r="A179" s="30" t="s">
        <v>296</v>
      </c>
      <c r="B179" s="31" t="s">
        <v>297</v>
      </c>
      <c r="C179" s="32">
        <v>0</v>
      </c>
      <c r="D179" s="99">
        <v>0</v>
      </c>
      <c r="E179" s="99">
        <v>700000</v>
      </c>
      <c r="F179" s="99">
        <v>0</v>
      </c>
      <c r="G179" s="166">
        <v>0</v>
      </c>
      <c r="H179" s="166">
        <v>0</v>
      </c>
      <c r="I179" s="166">
        <v>0</v>
      </c>
      <c r="J179" s="166">
        <v>0</v>
      </c>
      <c r="K179" s="166"/>
      <c r="L179" s="100"/>
      <c r="M179" s="100"/>
      <c r="N179" s="100"/>
      <c r="O179" s="100"/>
      <c r="P179" s="38">
        <f t="shared" si="37"/>
        <v>700000</v>
      </c>
      <c r="Q179" s="38">
        <f t="shared" ref="Q179:Q181" si="41">SUM(D179:O179)</f>
        <v>700000</v>
      </c>
      <c r="R179" s="8">
        <f t="shared" si="34"/>
        <v>-700000</v>
      </c>
      <c r="S179" s="8">
        <f t="shared" si="40"/>
        <v>-175000</v>
      </c>
      <c r="T179" s="8">
        <f t="shared" si="39"/>
        <v>-700000</v>
      </c>
      <c r="U179" s="178"/>
    </row>
    <row r="180" spans="1:21" s="10" customFormat="1" ht="15" customHeight="1" x14ac:dyDescent="0.2">
      <c r="A180" s="30" t="s">
        <v>298</v>
      </c>
      <c r="B180" s="31" t="s">
        <v>297</v>
      </c>
      <c r="C180" s="32">
        <v>1200000</v>
      </c>
      <c r="D180" s="99">
        <v>744745.8</v>
      </c>
      <c r="E180" s="99">
        <v>253289.75</v>
      </c>
      <c r="F180" s="99">
        <v>800</v>
      </c>
      <c r="G180" s="166">
        <v>0</v>
      </c>
      <c r="H180" s="166">
        <v>0</v>
      </c>
      <c r="I180" s="166">
        <v>0</v>
      </c>
      <c r="J180" s="166">
        <v>0</v>
      </c>
      <c r="K180" s="166">
        <v>2430</v>
      </c>
      <c r="L180" s="100"/>
      <c r="M180" s="100"/>
      <c r="N180" s="100"/>
      <c r="O180" s="100"/>
      <c r="P180" s="38">
        <f t="shared" si="37"/>
        <v>1001265.55</v>
      </c>
      <c r="Q180" s="38">
        <f t="shared" si="41"/>
        <v>1001265.55</v>
      </c>
      <c r="R180" s="8">
        <f t="shared" si="34"/>
        <v>198734.44999999995</v>
      </c>
      <c r="S180" s="8">
        <f t="shared" si="40"/>
        <v>49683.612499999988</v>
      </c>
      <c r="T180" s="8">
        <f t="shared" si="39"/>
        <v>198734.44999999995</v>
      </c>
      <c r="U180" s="178"/>
    </row>
    <row r="181" spans="1:21" s="10" customFormat="1" ht="15" customHeight="1" x14ac:dyDescent="0.2">
      <c r="A181" s="30" t="s">
        <v>299</v>
      </c>
      <c r="B181" s="31" t="s">
        <v>297</v>
      </c>
      <c r="C181" s="32">
        <v>0</v>
      </c>
      <c r="D181" s="99">
        <v>0</v>
      </c>
      <c r="E181" s="99">
        <v>0</v>
      </c>
      <c r="F181" s="99">
        <v>360000</v>
      </c>
      <c r="G181" s="166">
        <v>0</v>
      </c>
      <c r="H181" s="166">
        <v>0</v>
      </c>
      <c r="I181" s="166">
        <v>0</v>
      </c>
      <c r="J181" s="166">
        <v>0</v>
      </c>
      <c r="K181" s="166"/>
      <c r="L181" s="100"/>
      <c r="M181" s="100"/>
      <c r="N181" s="100"/>
      <c r="O181" s="100"/>
      <c r="P181" s="38">
        <f t="shared" si="37"/>
        <v>360000</v>
      </c>
      <c r="Q181" s="38">
        <f t="shared" si="41"/>
        <v>360000</v>
      </c>
      <c r="R181" s="8">
        <f t="shared" si="34"/>
        <v>-360000</v>
      </c>
      <c r="S181" s="8">
        <f t="shared" si="40"/>
        <v>-90000</v>
      </c>
      <c r="T181" s="8">
        <f t="shared" si="39"/>
        <v>-360000</v>
      </c>
      <c r="U181" s="178"/>
    </row>
    <row r="182" spans="1:21" s="10" customFormat="1" ht="6.95" customHeight="1" x14ac:dyDescent="0.2">
      <c r="A182" s="30"/>
      <c r="B182" s="31"/>
      <c r="C182" s="32"/>
      <c r="D182" s="101"/>
      <c r="E182" s="101"/>
      <c r="F182" s="101"/>
      <c r="G182" s="167"/>
      <c r="H182" s="167"/>
      <c r="I182" s="167"/>
      <c r="J182" s="167"/>
      <c r="K182" s="167"/>
      <c r="L182" s="102"/>
      <c r="M182" s="102"/>
      <c r="N182" s="102"/>
      <c r="O182" s="102"/>
      <c r="P182" s="38"/>
      <c r="Q182" s="38"/>
      <c r="R182" s="8"/>
      <c r="S182" s="8">
        <f t="shared" si="40"/>
        <v>0</v>
      </c>
      <c r="T182" s="8">
        <f t="shared" si="39"/>
        <v>0</v>
      </c>
      <c r="U182" s="178"/>
    </row>
    <row r="183" spans="1:21" s="10" customFormat="1" ht="15" customHeight="1" x14ac:dyDescent="0.2">
      <c r="A183" s="61" t="str">
        <f>"TOTAL "&amp;A175</f>
        <v>TOTAL EVENTS</v>
      </c>
      <c r="B183" s="103" t="s">
        <v>297</v>
      </c>
      <c r="C183" s="63">
        <f>SUM(C177:C182)</f>
        <v>1430000</v>
      </c>
      <c r="D183" s="64">
        <f>SUM(D177:D181)</f>
        <v>744745.8</v>
      </c>
      <c r="E183" s="64">
        <f t="shared" ref="E183:N183" si="42">SUM(E177:E181)</f>
        <v>955089.75</v>
      </c>
      <c r="F183" s="64">
        <f t="shared" si="42"/>
        <v>363695.6</v>
      </c>
      <c r="G183" s="65">
        <f t="shared" si="42"/>
        <v>0</v>
      </c>
      <c r="H183" s="65">
        <f t="shared" si="42"/>
        <v>0</v>
      </c>
      <c r="I183" s="65">
        <f t="shared" si="42"/>
        <v>0</v>
      </c>
      <c r="J183" s="65">
        <f t="shared" si="42"/>
        <v>0</v>
      </c>
      <c r="K183" s="65">
        <f>SUM(K177:K181)</f>
        <v>2430</v>
      </c>
      <c r="L183" s="104">
        <f t="shared" si="42"/>
        <v>0</v>
      </c>
      <c r="M183" s="104">
        <f t="shared" si="42"/>
        <v>0</v>
      </c>
      <c r="N183" s="104">
        <f t="shared" si="42"/>
        <v>0</v>
      </c>
      <c r="O183" s="104">
        <f>SUM(O177:O181)</f>
        <v>48200</v>
      </c>
      <c r="P183" s="65">
        <f>SUM(D183:K183)</f>
        <v>2065961.15</v>
      </c>
      <c r="Q183" s="65">
        <f>SUM(Q178:Q181)</f>
        <v>2064161.15</v>
      </c>
      <c r="R183" s="8">
        <f t="shared" si="34"/>
        <v>-635961.14999999991</v>
      </c>
      <c r="S183" s="8">
        <f t="shared" si="40"/>
        <v>-158990.28749999998</v>
      </c>
      <c r="T183" s="8">
        <f t="shared" si="39"/>
        <v>-634161.14999999991</v>
      </c>
      <c r="U183" s="178"/>
    </row>
    <row r="184" spans="1:21" s="10" customFormat="1" ht="6.95" customHeight="1" x14ac:dyDescent="0.2">
      <c r="A184" s="70"/>
      <c r="B184" s="31"/>
      <c r="C184" s="72"/>
      <c r="D184" s="73"/>
      <c r="E184" s="73"/>
      <c r="F184" s="73"/>
      <c r="G184" s="74"/>
      <c r="H184" s="74"/>
      <c r="I184" s="74"/>
      <c r="J184" s="74"/>
      <c r="K184" s="74"/>
      <c r="L184" s="74"/>
      <c r="M184" s="74"/>
      <c r="N184" s="74"/>
      <c r="O184" s="74"/>
      <c r="P184" s="75"/>
      <c r="Q184" s="75"/>
      <c r="R184" s="8"/>
      <c r="S184" s="8">
        <f t="shared" ref="S184" si="43">R184/5</f>
        <v>0</v>
      </c>
      <c r="T184" s="8"/>
      <c r="U184" s="178"/>
    </row>
    <row r="185" spans="1:21" s="10" customFormat="1" ht="18" customHeight="1" x14ac:dyDescent="0.2">
      <c r="A185" s="194" t="s">
        <v>300</v>
      </c>
      <c r="B185" s="194"/>
      <c r="C185" s="194"/>
      <c r="D185" s="195"/>
      <c r="E185" s="195"/>
      <c r="F185" s="195"/>
      <c r="G185" s="195"/>
      <c r="H185" s="195"/>
      <c r="I185" s="195"/>
      <c r="J185" s="195"/>
      <c r="K185" s="195"/>
      <c r="L185" s="195"/>
      <c r="M185" s="195"/>
      <c r="N185" s="195"/>
      <c r="O185" s="195"/>
      <c r="P185" s="195"/>
      <c r="Q185" s="195"/>
      <c r="R185" s="8"/>
      <c r="S185" s="8"/>
      <c r="T185" s="8"/>
      <c r="U185" s="178"/>
    </row>
    <row r="186" spans="1:21" s="10" customFormat="1" ht="6.95" customHeight="1" x14ac:dyDescent="0.2">
      <c r="A186" s="51"/>
      <c r="B186" s="52"/>
      <c r="C186" s="53"/>
      <c r="D186" s="48"/>
      <c r="E186" s="48"/>
      <c r="F186" s="48"/>
      <c r="G186" s="49"/>
      <c r="H186" s="49"/>
      <c r="I186" s="49"/>
      <c r="J186" s="49"/>
      <c r="K186" s="49"/>
      <c r="L186" s="49"/>
      <c r="M186" s="49"/>
      <c r="N186" s="49"/>
      <c r="O186" s="49"/>
      <c r="P186" s="54"/>
      <c r="Q186" s="54"/>
      <c r="R186" s="8"/>
      <c r="S186" s="8"/>
      <c r="T186" s="8"/>
      <c r="U186" s="178"/>
    </row>
    <row r="187" spans="1:21" s="10" customFormat="1" ht="15" customHeight="1" x14ac:dyDescent="0.2">
      <c r="A187" s="30" t="s">
        <v>301</v>
      </c>
      <c r="B187" s="31" t="s">
        <v>302</v>
      </c>
      <c r="C187" s="32">
        <v>170000</v>
      </c>
      <c r="D187" s="55">
        <v>0</v>
      </c>
      <c r="E187" s="55">
        <v>566.4</v>
      </c>
      <c r="F187" s="55">
        <v>850</v>
      </c>
      <c r="G187" s="163">
        <v>0</v>
      </c>
      <c r="H187" s="163">
        <v>15250</v>
      </c>
      <c r="I187" s="163">
        <v>49.8</v>
      </c>
      <c r="J187" s="163">
        <v>322</v>
      </c>
      <c r="K187" s="163"/>
      <c r="L187" s="56">
        <v>38240.449999999997</v>
      </c>
      <c r="M187" s="56">
        <v>38240.449999999997</v>
      </c>
      <c r="N187" s="56">
        <v>38240.449999999997</v>
      </c>
      <c r="O187" s="56">
        <v>38240.449999999997</v>
      </c>
      <c r="P187" s="38">
        <f t="shared" ref="P187:P210" si="44">SUM(D187:K187)</f>
        <v>17038.2</v>
      </c>
      <c r="Q187" s="38">
        <f t="shared" ref="Q187:Q209" si="45">SUM(D187:O187)</f>
        <v>170000</v>
      </c>
      <c r="R187" s="8">
        <f>C187-P187</f>
        <v>152961.79999999999</v>
      </c>
      <c r="S187" s="8">
        <f>R187/4</f>
        <v>38240.449999999997</v>
      </c>
      <c r="T187" s="8">
        <f t="shared" ref="T187:T211" si="46">C187-Q187</f>
        <v>0</v>
      </c>
      <c r="U187" s="178"/>
    </row>
    <row r="188" spans="1:21" s="10" customFormat="1" ht="15" customHeight="1" x14ac:dyDescent="0.2">
      <c r="A188" s="30" t="s">
        <v>303</v>
      </c>
      <c r="B188" s="31" t="s">
        <v>216</v>
      </c>
      <c r="C188" s="32">
        <v>25000</v>
      </c>
      <c r="D188" s="55">
        <v>720</v>
      </c>
      <c r="E188" s="55">
        <v>1620</v>
      </c>
      <c r="F188" s="55">
        <v>810</v>
      </c>
      <c r="G188" s="163">
        <v>0</v>
      </c>
      <c r="H188" s="163">
        <v>0</v>
      </c>
      <c r="I188" s="163">
        <v>630</v>
      </c>
      <c r="J188" s="163">
        <v>0</v>
      </c>
      <c r="K188" s="163"/>
      <c r="L188" s="56"/>
      <c r="M188" s="56">
        <v>1500</v>
      </c>
      <c r="N188" s="184">
        <v>1500</v>
      </c>
      <c r="O188" s="56">
        <v>1500</v>
      </c>
      <c r="P188" s="38">
        <f t="shared" si="44"/>
        <v>3780</v>
      </c>
      <c r="Q188" s="38">
        <f>SUM(D188:O188)</f>
        <v>8280</v>
      </c>
      <c r="R188" s="8">
        <f>C188-P188</f>
        <v>21220</v>
      </c>
      <c r="S188" s="8">
        <f t="shared" ref="S188:S211" si="47">R188/4</f>
        <v>5305</v>
      </c>
      <c r="T188" s="98">
        <f>C188-Q188</f>
        <v>16720</v>
      </c>
      <c r="U188" s="178"/>
    </row>
    <row r="189" spans="1:21" s="10" customFormat="1" ht="15" customHeight="1" x14ac:dyDescent="0.2">
      <c r="A189" s="30" t="s">
        <v>304</v>
      </c>
      <c r="B189" s="31" t="s">
        <v>216</v>
      </c>
      <c r="C189" s="32">
        <v>60000</v>
      </c>
      <c r="D189" s="55">
        <v>120</v>
      </c>
      <c r="E189" s="55">
        <v>6690</v>
      </c>
      <c r="F189" s="55">
        <v>9820</v>
      </c>
      <c r="G189" s="163">
        <v>0</v>
      </c>
      <c r="H189" s="163">
        <v>0</v>
      </c>
      <c r="I189" s="163">
        <v>0</v>
      </c>
      <c r="J189" s="163">
        <v>0</v>
      </c>
      <c r="K189" s="163"/>
      <c r="L189" s="56"/>
      <c r="M189" s="56"/>
      <c r="N189" s="56"/>
      <c r="O189" s="56"/>
      <c r="P189" s="38">
        <f t="shared" si="44"/>
        <v>16630</v>
      </c>
      <c r="Q189" s="38">
        <f t="shared" si="45"/>
        <v>16630</v>
      </c>
      <c r="R189" s="8">
        <f t="shared" si="34"/>
        <v>43370</v>
      </c>
      <c r="S189" s="8">
        <f t="shared" si="47"/>
        <v>10842.5</v>
      </c>
      <c r="T189" s="98">
        <f t="shared" si="46"/>
        <v>43370</v>
      </c>
      <c r="U189" s="178"/>
    </row>
    <row r="190" spans="1:21" s="10" customFormat="1" ht="15" customHeight="1" x14ac:dyDescent="0.2">
      <c r="A190" s="30" t="s">
        <v>305</v>
      </c>
      <c r="B190" s="31" t="s">
        <v>214</v>
      </c>
      <c r="C190" s="32">
        <v>10000</v>
      </c>
      <c r="D190" s="55"/>
      <c r="E190" s="55"/>
      <c r="F190" s="55"/>
      <c r="G190" s="163"/>
      <c r="H190" s="163"/>
      <c r="I190" s="163"/>
      <c r="J190" s="163"/>
      <c r="K190" s="163"/>
      <c r="L190" s="56"/>
      <c r="M190" s="56"/>
      <c r="N190" s="56"/>
      <c r="O190" s="56">
        <v>10000</v>
      </c>
      <c r="P190" s="38">
        <f t="shared" si="44"/>
        <v>0</v>
      </c>
      <c r="Q190" s="38">
        <f t="shared" si="45"/>
        <v>10000</v>
      </c>
      <c r="R190" s="8">
        <f t="shared" si="34"/>
        <v>10000</v>
      </c>
      <c r="S190" s="8">
        <f t="shared" si="47"/>
        <v>2500</v>
      </c>
      <c r="T190" s="8">
        <f t="shared" si="46"/>
        <v>0</v>
      </c>
      <c r="U190" s="178"/>
    </row>
    <row r="191" spans="1:21" s="10" customFormat="1" ht="15" customHeight="1" x14ac:dyDescent="0.2">
      <c r="A191" s="30" t="s">
        <v>306</v>
      </c>
      <c r="B191" s="31" t="s">
        <v>214</v>
      </c>
      <c r="C191" s="32">
        <v>50000</v>
      </c>
      <c r="D191" s="55"/>
      <c r="E191" s="55"/>
      <c r="F191" s="55"/>
      <c r="G191" s="163"/>
      <c r="H191" s="163"/>
      <c r="I191" s="163"/>
      <c r="J191" s="163"/>
      <c r="K191" s="163"/>
      <c r="L191" s="56">
        <v>15000</v>
      </c>
      <c r="M191" s="56"/>
      <c r="N191" s="56">
        <v>15000</v>
      </c>
      <c r="O191" s="56"/>
      <c r="P191" s="38">
        <f t="shared" si="44"/>
        <v>0</v>
      </c>
      <c r="Q191" s="38">
        <f t="shared" si="45"/>
        <v>30000</v>
      </c>
      <c r="R191" s="8">
        <f t="shared" si="34"/>
        <v>50000</v>
      </c>
      <c r="S191" s="8">
        <f t="shared" si="47"/>
        <v>12500</v>
      </c>
      <c r="T191" s="98">
        <f t="shared" si="46"/>
        <v>20000</v>
      </c>
      <c r="U191" s="178"/>
    </row>
    <row r="192" spans="1:21" s="10" customFormat="1" ht="15" customHeight="1" x14ac:dyDescent="0.2">
      <c r="A192" s="30" t="s">
        <v>307</v>
      </c>
      <c r="B192" s="31" t="s">
        <v>214</v>
      </c>
      <c r="C192" s="32">
        <v>70000</v>
      </c>
      <c r="D192" s="55">
        <v>0</v>
      </c>
      <c r="E192" s="55">
        <v>0</v>
      </c>
      <c r="F192" s="55">
        <v>3590</v>
      </c>
      <c r="G192" s="163">
        <v>0</v>
      </c>
      <c r="H192" s="163">
        <v>0</v>
      </c>
      <c r="I192" s="163">
        <v>0</v>
      </c>
      <c r="J192" s="163">
        <v>0</v>
      </c>
      <c r="K192" s="163"/>
      <c r="L192" s="55">
        <v>0</v>
      </c>
      <c r="M192" s="55">
        <v>0</v>
      </c>
      <c r="N192" s="55">
        <v>0</v>
      </c>
      <c r="O192" s="56">
        <v>30000</v>
      </c>
      <c r="P192" s="38">
        <f t="shared" si="44"/>
        <v>3590</v>
      </c>
      <c r="Q192" s="38">
        <f t="shared" si="45"/>
        <v>33590</v>
      </c>
      <c r="R192" s="8">
        <f t="shared" si="34"/>
        <v>66410</v>
      </c>
      <c r="S192" s="8">
        <f t="shared" si="47"/>
        <v>16602.5</v>
      </c>
      <c r="T192" s="98">
        <f t="shared" si="46"/>
        <v>36410</v>
      </c>
      <c r="U192" s="178"/>
    </row>
    <row r="193" spans="1:21" s="10" customFormat="1" ht="15" customHeight="1" x14ac:dyDescent="0.2">
      <c r="A193" s="30" t="s">
        <v>308</v>
      </c>
      <c r="B193" s="31" t="s">
        <v>214</v>
      </c>
      <c r="C193" s="32">
        <v>33000</v>
      </c>
      <c r="D193" s="55">
        <v>0</v>
      </c>
      <c r="E193" s="55">
        <v>0</v>
      </c>
      <c r="F193" s="55">
        <v>0</v>
      </c>
      <c r="G193" s="163">
        <v>0</v>
      </c>
      <c r="H193" s="163">
        <v>9500</v>
      </c>
      <c r="I193" s="163">
        <v>4000</v>
      </c>
      <c r="J193" s="163">
        <v>0</v>
      </c>
      <c r="K193" s="163"/>
      <c r="L193" s="56"/>
      <c r="M193" s="56"/>
      <c r="N193" s="56">
        <v>9500</v>
      </c>
      <c r="O193" s="56"/>
      <c r="P193" s="38">
        <f t="shared" si="44"/>
        <v>13500</v>
      </c>
      <c r="Q193" s="38">
        <f t="shared" si="45"/>
        <v>23000</v>
      </c>
      <c r="R193" s="8">
        <f t="shared" si="34"/>
        <v>19500</v>
      </c>
      <c r="S193" s="8">
        <f t="shared" si="47"/>
        <v>4875</v>
      </c>
      <c r="T193" s="98">
        <f t="shared" si="46"/>
        <v>10000</v>
      </c>
      <c r="U193" s="178"/>
    </row>
    <row r="194" spans="1:21" s="10" customFormat="1" ht="15" customHeight="1" x14ac:dyDescent="0.2">
      <c r="A194" s="30" t="s">
        <v>309</v>
      </c>
      <c r="B194" s="31" t="s">
        <v>214</v>
      </c>
      <c r="C194" s="32">
        <v>33000</v>
      </c>
      <c r="D194" s="55">
        <v>0</v>
      </c>
      <c r="E194" s="55">
        <v>0</v>
      </c>
      <c r="F194" s="55">
        <v>5650</v>
      </c>
      <c r="G194" s="163">
        <v>0</v>
      </c>
      <c r="H194" s="163">
        <v>0</v>
      </c>
      <c r="I194" s="163">
        <v>0</v>
      </c>
      <c r="J194" s="163">
        <v>0</v>
      </c>
      <c r="K194" s="163"/>
      <c r="L194" s="56"/>
      <c r="M194" s="56">
        <v>5650</v>
      </c>
      <c r="N194" s="56"/>
      <c r="O194" s="56"/>
      <c r="P194" s="38">
        <f t="shared" si="44"/>
        <v>5650</v>
      </c>
      <c r="Q194" s="38">
        <f t="shared" si="45"/>
        <v>11300</v>
      </c>
      <c r="R194" s="8">
        <f t="shared" si="34"/>
        <v>27350</v>
      </c>
      <c r="S194" s="8">
        <f t="shared" si="47"/>
        <v>6837.5</v>
      </c>
      <c r="T194" s="98">
        <f t="shared" si="46"/>
        <v>21700</v>
      </c>
      <c r="U194" s="178"/>
    </row>
    <row r="195" spans="1:21" s="10" customFormat="1" ht="15" customHeight="1" x14ac:dyDescent="0.2">
      <c r="A195" s="30" t="s">
        <v>310</v>
      </c>
      <c r="B195" s="31" t="s">
        <v>214</v>
      </c>
      <c r="C195" s="32">
        <v>20000</v>
      </c>
      <c r="D195" s="55"/>
      <c r="E195" s="55"/>
      <c r="F195" s="55"/>
      <c r="G195" s="163"/>
      <c r="H195" s="163"/>
      <c r="I195" s="163"/>
      <c r="J195" s="163"/>
      <c r="K195" s="163"/>
      <c r="L195" s="56"/>
      <c r="M195" s="56"/>
      <c r="N195" s="56"/>
      <c r="O195" s="56"/>
      <c r="P195" s="38">
        <f t="shared" si="44"/>
        <v>0</v>
      </c>
      <c r="Q195" s="38">
        <f t="shared" si="45"/>
        <v>0</v>
      </c>
      <c r="R195" s="8">
        <f t="shared" si="34"/>
        <v>20000</v>
      </c>
      <c r="S195" s="8">
        <f t="shared" si="47"/>
        <v>5000</v>
      </c>
      <c r="T195" s="98">
        <f t="shared" si="46"/>
        <v>20000</v>
      </c>
      <c r="U195" s="178"/>
    </row>
    <row r="196" spans="1:21" s="10" customFormat="1" ht="15" customHeight="1" x14ac:dyDescent="0.2">
      <c r="A196" s="30" t="s">
        <v>311</v>
      </c>
      <c r="B196" s="31" t="s">
        <v>214</v>
      </c>
      <c r="C196" s="32">
        <v>3000</v>
      </c>
      <c r="D196" s="55"/>
      <c r="E196" s="55"/>
      <c r="F196" s="55"/>
      <c r="G196" s="163"/>
      <c r="H196" s="163"/>
      <c r="I196" s="163"/>
      <c r="J196" s="163"/>
      <c r="K196" s="163"/>
      <c r="L196" s="56"/>
      <c r="M196" s="56"/>
      <c r="N196" s="56">
        <v>3000</v>
      </c>
      <c r="O196" s="56"/>
      <c r="P196" s="38">
        <f t="shared" si="44"/>
        <v>0</v>
      </c>
      <c r="Q196" s="38">
        <f t="shared" si="45"/>
        <v>3000</v>
      </c>
      <c r="R196" s="8">
        <f t="shared" si="34"/>
        <v>3000</v>
      </c>
      <c r="S196" s="8">
        <f t="shared" si="47"/>
        <v>750</v>
      </c>
      <c r="T196" s="8">
        <f t="shared" si="46"/>
        <v>0</v>
      </c>
      <c r="U196" s="178"/>
    </row>
    <row r="197" spans="1:21" s="10" customFormat="1" ht="15" customHeight="1" x14ac:dyDescent="0.2">
      <c r="A197" s="30" t="s">
        <v>312</v>
      </c>
      <c r="B197" s="31" t="s">
        <v>214</v>
      </c>
      <c r="C197" s="32">
        <v>4000</v>
      </c>
      <c r="D197" s="55"/>
      <c r="E197" s="55"/>
      <c r="F197" s="55"/>
      <c r="G197" s="163"/>
      <c r="H197" s="163"/>
      <c r="I197" s="163"/>
      <c r="J197" s="163"/>
      <c r="K197" s="163"/>
      <c r="L197" s="56"/>
      <c r="M197" s="56"/>
      <c r="N197" s="56"/>
      <c r="O197" s="56"/>
      <c r="P197" s="38">
        <f t="shared" si="44"/>
        <v>0</v>
      </c>
      <c r="Q197" s="38">
        <f t="shared" si="45"/>
        <v>0</v>
      </c>
      <c r="R197" s="8">
        <f t="shared" si="34"/>
        <v>4000</v>
      </c>
      <c r="S197" s="8">
        <f t="shared" si="47"/>
        <v>1000</v>
      </c>
      <c r="T197" s="98">
        <f t="shared" si="46"/>
        <v>4000</v>
      </c>
      <c r="U197" s="178"/>
    </row>
    <row r="198" spans="1:21" s="10" customFormat="1" ht="15" customHeight="1" x14ac:dyDescent="0.2">
      <c r="A198" s="30" t="s">
        <v>313</v>
      </c>
      <c r="B198" s="31" t="s">
        <v>214</v>
      </c>
      <c r="C198" s="32">
        <v>60000</v>
      </c>
      <c r="D198" s="55">
        <v>0</v>
      </c>
      <c r="E198" s="55">
        <v>9250</v>
      </c>
      <c r="F198" s="55">
        <v>0</v>
      </c>
      <c r="G198" s="163">
        <v>0</v>
      </c>
      <c r="H198" s="163">
        <v>0</v>
      </c>
      <c r="I198" s="163">
        <v>4000</v>
      </c>
      <c r="J198" s="163">
        <v>0</v>
      </c>
      <c r="K198" s="163"/>
      <c r="L198" s="56">
        <v>13250</v>
      </c>
      <c r="M198" s="56"/>
      <c r="N198" s="56">
        <v>13250</v>
      </c>
      <c r="O198" s="56"/>
      <c r="P198" s="38">
        <f t="shared" si="44"/>
        <v>13250</v>
      </c>
      <c r="Q198" s="38">
        <f t="shared" si="45"/>
        <v>39750</v>
      </c>
      <c r="R198" s="8">
        <f t="shared" si="34"/>
        <v>46750</v>
      </c>
      <c r="S198" s="8">
        <f t="shared" si="47"/>
        <v>11687.5</v>
      </c>
      <c r="T198" s="98">
        <f t="shared" si="46"/>
        <v>20250</v>
      </c>
      <c r="U198" s="178"/>
    </row>
    <row r="199" spans="1:21" s="10" customFormat="1" ht="15" customHeight="1" x14ac:dyDescent="0.2">
      <c r="A199" s="30" t="s">
        <v>314</v>
      </c>
      <c r="B199" s="31" t="s">
        <v>214</v>
      </c>
      <c r="C199" s="32">
        <v>60000</v>
      </c>
      <c r="D199" s="55">
        <v>0</v>
      </c>
      <c r="E199" s="55">
        <v>0</v>
      </c>
      <c r="F199" s="55">
        <v>5650</v>
      </c>
      <c r="G199" s="163">
        <v>0</v>
      </c>
      <c r="H199" s="163">
        <v>0</v>
      </c>
      <c r="I199" s="163">
        <v>0</v>
      </c>
      <c r="J199" s="163">
        <v>0</v>
      </c>
      <c r="K199" s="163"/>
      <c r="L199" s="56"/>
      <c r="M199" s="56">
        <v>13250</v>
      </c>
      <c r="N199" s="56"/>
      <c r="O199" s="56">
        <v>13250</v>
      </c>
      <c r="P199" s="38">
        <f t="shared" si="44"/>
        <v>5650</v>
      </c>
      <c r="Q199" s="38">
        <f t="shared" si="45"/>
        <v>32150</v>
      </c>
      <c r="R199" s="8">
        <f t="shared" si="34"/>
        <v>54350</v>
      </c>
      <c r="S199" s="8">
        <f t="shared" si="47"/>
        <v>13587.5</v>
      </c>
      <c r="T199" s="98">
        <f t="shared" si="46"/>
        <v>27850</v>
      </c>
      <c r="U199" s="178"/>
    </row>
    <row r="200" spans="1:21" s="10" customFormat="1" ht="15" customHeight="1" x14ac:dyDescent="0.2">
      <c r="A200" s="30" t="s">
        <v>315</v>
      </c>
      <c r="B200" s="31" t="s">
        <v>214</v>
      </c>
      <c r="C200" s="32">
        <v>10000</v>
      </c>
      <c r="D200" s="55">
        <v>0</v>
      </c>
      <c r="E200" s="55">
        <v>0</v>
      </c>
      <c r="F200" s="55">
        <v>9640</v>
      </c>
      <c r="G200" s="163">
        <v>0</v>
      </c>
      <c r="H200" s="163">
        <v>0</v>
      </c>
      <c r="I200" s="163">
        <v>0</v>
      </c>
      <c r="J200" s="163">
        <v>0</v>
      </c>
      <c r="K200" s="163"/>
      <c r="L200" s="55">
        <v>0</v>
      </c>
      <c r="M200" s="55">
        <v>0</v>
      </c>
      <c r="N200" s="55">
        <v>0</v>
      </c>
      <c r="O200" s="55">
        <v>0</v>
      </c>
      <c r="P200" s="38">
        <f t="shared" si="44"/>
        <v>9640</v>
      </c>
      <c r="Q200" s="38">
        <f t="shared" si="45"/>
        <v>9640</v>
      </c>
      <c r="R200" s="8">
        <f t="shared" si="34"/>
        <v>360</v>
      </c>
      <c r="S200" s="8">
        <f t="shared" si="47"/>
        <v>90</v>
      </c>
      <c r="T200" s="98">
        <f t="shared" si="46"/>
        <v>360</v>
      </c>
      <c r="U200" s="178"/>
    </row>
    <row r="201" spans="1:21" s="10" customFormat="1" ht="15" customHeight="1" x14ac:dyDescent="0.2">
      <c r="A201" s="30" t="s">
        <v>316</v>
      </c>
      <c r="B201" s="31" t="s">
        <v>214</v>
      </c>
      <c r="C201" s="32">
        <v>7000</v>
      </c>
      <c r="D201" s="55">
        <v>0</v>
      </c>
      <c r="E201" s="55">
        <v>0</v>
      </c>
      <c r="F201" s="55">
        <v>0</v>
      </c>
      <c r="G201" s="163">
        <v>0</v>
      </c>
      <c r="H201" s="163">
        <v>0</v>
      </c>
      <c r="I201" s="163">
        <v>0</v>
      </c>
      <c r="J201" s="163">
        <v>0</v>
      </c>
      <c r="K201" s="163"/>
      <c r="L201" s="55">
        <v>0</v>
      </c>
      <c r="M201" s="55">
        <v>0</v>
      </c>
      <c r="N201" s="56">
        <v>5000</v>
      </c>
      <c r="O201" s="55">
        <v>0</v>
      </c>
      <c r="P201" s="38">
        <f t="shared" si="44"/>
        <v>0</v>
      </c>
      <c r="Q201" s="38">
        <f t="shared" si="45"/>
        <v>5000</v>
      </c>
      <c r="R201" s="8">
        <f t="shared" si="34"/>
        <v>7000</v>
      </c>
      <c r="S201" s="8">
        <f t="shared" si="47"/>
        <v>1750</v>
      </c>
      <c r="T201" s="98">
        <f t="shared" si="46"/>
        <v>2000</v>
      </c>
      <c r="U201" s="178"/>
    </row>
    <row r="202" spans="1:21" s="10" customFormat="1" ht="15" customHeight="1" x14ac:dyDescent="0.2">
      <c r="A202" s="30" t="s">
        <v>317</v>
      </c>
      <c r="B202" s="31" t="s">
        <v>214</v>
      </c>
      <c r="C202" s="32">
        <v>10000</v>
      </c>
      <c r="D202" s="55">
        <v>0</v>
      </c>
      <c r="E202" s="55">
        <v>0</v>
      </c>
      <c r="F202" s="55">
        <v>0</v>
      </c>
      <c r="G202" s="163">
        <v>0</v>
      </c>
      <c r="H202" s="163">
        <v>5650</v>
      </c>
      <c r="I202" s="163">
        <v>0</v>
      </c>
      <c r="J202" s="163">
        <v>0</v>
      </c>
      <c r="K202" s="163"/>
      <c r="L202" s="56">
        <v>0</v>
      </c>
      <c r="M202" s="56">
        <v>0</v>
      </c>
      <c r="N202" s="56">
        <v>0</v>
      </c>
      <c r="O202" s="56">
        <v>0</v>
      </c>
      <c r="P202" s="38">
        <f t="shared" si="44"/>
        <v>5650</v>
      </c>
      <c r="Q202" s="38">
        <f t="shared" si="45"/>
        <v>5650</v>
      </c>
      <c r="R202" s="8">
        <f t="shared" si="34"/>
        <v>4350</v>
      </c>
      <c r="S202" s="8">
        <f t="shared" si="47"/>
        <v>1087.5</v>
      </c>
      <c r="T202" s="98">
        <f t="shared" si="46"/>
        <v>4350</v>
      </c>
      <c r="U202" s="178"/>
    </row>
    <row r="203" spans="1:21" s="10" customFormat="1" ht="15" customHeight="1" x14ac:dyDescent="0.2">
      <c r="A203" s="30" t="s">
        <v>318</v>
      </c>
      <c r="B203" s="31" t="s">
        <v>214</v>
      </c>
      <c r="C203" s="32">
        <v>10000</v>
      </c>
      <c r="D203" s="55">
        <v>0</v>
      </c>
      <c r="E203" s="55">
        <v>0</v>
      </c>
      <c r="F203" s="55">
        <v>0</v>
      </c>
      <c r="G203" s="163">
        <v>0</v>
      </c>
      <c r="H203" s="163">
        <v>5650</v>
      </c>
      <c r="I203" s="163">
        <v>0</v>
      </c>
      <c r="J203" s="163">
        <v>0</v>
      </c>
      <c r="K203" s="163"/>
      <c r="L203" s="56">
        <v>0</v>
      </c>
      <c r="M203" s="56">
        <v>0</v>
      </c>
      <c r="N203" s="56">
        <v>5650</v>
      </c>
      <c r="O203" s="56">
        <v>0</v>
      </c>
      <c r="P203" s="38">
        <f t="shared" si="44"/>
        <v>5650</v>
      </c>
      <c r="Q203" s="38">
        <f t="shared" si="45"/>
        <v>11300</v>
      </c>
      <c r="R203" s="8">
        <f t="shared" si="34"/>
        <v>4350</v>
      </c>
      <c r="S203" s="8">
        <f>R203/4</f>
        <v>1087.5</v>
      </c>
      <c r="T203" s="8">
        <f t="shared" si="46"/>
        <v>-1300</v>
      </c>
      <c r="U203" s="178"/>
    </row>
    <row r="204" spans="1:21" s="10" customFormat="1" ht="15" customHeight="1" x14ac:dyDescent="0.2">
      <c r="A204" s="30" t="s">
        <v>319</v>
      </c>
      <c r="B204" s="31" t="s">
        <v>216</v>
      </c>
      <c r="C204" s="32">
        <v>5000</v>
      </c>
      <c r="D204" s="55">
        <v>0</v>
      </c>
      <c r="E204" s="105">
        <v>0</v>
      </c>
      <c r="F204" s="105">
        <v>549.85</v>
      </c>
      <c r="G204" s="106">
        <v>0</v>
      </c>
      <c r="H204" s="106">
        <v>0</v>
      </c>
      <c r="I204" s="106">
        <v>0</v>
      </c>
      <c r="J204" s="106">
        <v>0</v>
      </c>
      <c r="K204" s="106"/>
      <c r="L204" s="106">
        <v>0</v>
      </c>
      <c r="M204" s="106">
        <v>0</v>
      </c>
      <c r="N204" s="58">
        <v>0</v>
      </c>
      <c r="O204" s="106">
        <v>0</v>
      </c>
      <c r="P204" s="38">
        <f t="shared" si="44"/>
        <v>549.85</v>
      </c>
      <c r="Q204" s="38">
        <f t="shared" si="45"/>
        <v>549.85</v>
      </c>
      <c r="R204" s="8">
        <f t="shared" si="34"/>
        <v>4450.1499999999996</v>
      </c>
      <c r="S204" s="8">
        <f t="shared" si="47"/>
        <v>1112.5374999999999</v>
      </c>
      <c r="T204" s="98">
        <f t="shared" si="46"/>
        <v>4450.1499999999996</v>
      </c>
      <c r="U204" s="178"/>
    </row>
    <row r="205" spans="1:21" s="10" customFormat="1" ht="15" customHeight="1" x14ac:dyDescent="0.2">
      <c r="A205" s="30" t="s">
        <v>320</v>
      </c>
      <c r="B205" s="31" t="s">
        <v>321</v>
      </c>
      <c r="C205" s="32">
        <v>35000</v>
      </c>
      <c r="D205" s="55">
        <v>2800</v>
      </c>
      <c r="E205" s="55">
        <v>2800</v>
      </c>
      <c r="F205" s="55">
        <v>0</v>
      </c>
      <c r="G205" s="163">
        <v>1535.48</v>
      </c>
      <c r="H205" s="163">
        <v>0</v>
      </c>
      <c r="I205" s="163">
        <v>0</v>
      </c>
      <c r="J205" s="163">
        <v>2800</v>
      </c>
      <c r="K205" s="163">
        <v>2800</v>
      </c>
      <c r="L205" s="56">
        <v>2800</v>
      </c>
      <c r="M205" s="56">
        <v>2800</v>
      </c>
      <c r="N205" s="56">
        <v>2800</v>
      </c>
      <c r="O205" s="56">
        <v>2800</v>
      </c>
      <c r="P205" s="38">
        <f t="shared" si="44"/>
        <v>12735.48</v>
      </c>
      <c r="Q205" s="38">
        <f t="shared" si="45"/>
        <v>23935.48</v>
      </c>
      <c r="R205" s="8">
        <f t="shared" si="34"/>
        <v>22264.52</v>
      </c>
      <c r="S205" s="8">
        <f t="shared" si="47"/>
        <v>5566.13</v>
      </c>
      <c r="T205" s="98">
        <f t="shared" si="46"/>
        <v>11064.52</v>
      </c>
      <c r="U205" s="178"/>
    </row>
    <row r="206" spans="1:21" s="10" customFormat="1" ht="15" customHeight="1" x14ac:dyDescent="0.2">
      <c r="A206" s="30" t="s">
        <v>322</v>
      </c>
      <c r="B206" s="31" t="s">
        <v>216</v>
      </c>
      <c r="C206" s="32">
        <v>10000</v>
      </c>
      <c r="D206" s="55">
        <v>0</v>
      </c>
      <c r="E206" s="55">
        <v>0</v>
      </c>
      <c r="F206" s="55">
        <v>0</v>
      </c>
      <c r="G206" s="163">
        <v>0</v>
      </c>
      <c r="H206" s="175">
        <v>0</v>
      </c>
      <c r="I206" s="175">
        <v>0</v>
      </c>
      <c r="J206" s="175">
        <v>4136.95</v>
      </c>
      <c r="K206" s="175">
        <v>3935</v>
      </c>
      <c r="L206" s="56">
        <v>1954.3500000000001</v>
      </c>
      <c r="M206" s="56">
        <v>1954.3500000000001</v>
      </c>
      <c r="N206" s="56"/>
      <c r="O206" s="56"/>
      <c r="P206" s="38">
        <f t="shared" si="44"/>
        <v>8071.95</v>
      </c>
      <c r="Q206" s="38">
        <f t="shared" si="45"/>
        <v>11980.65</v>
      </c>
      <c r="R206" s="8">
        <f t="shared" si="34"/>
        <v>1928.0500000000002</v>
      </c>
      <c r="S206" s="8">
        <f t="shared" si="47"/>
        <v>482.01250000000005</v>
      </c>
      <c r="T206" s="8">
        <f t="shared" si="46"/>
        <v>-1980.6499999999996</v>
      </c>
      <c r="U206" s="178">
        <f>SUM(J206:K206)</f>
        <v>8071.95</v>
      </c>
    </row>
    <row r="207" spans="1:21" s="10" customFormat="1" ht="15" customHeight="1" x14ac:dyDescent="0.2">
      <c r="A207" s="30" t="s">
        <v>323</v>
      </c>
      <c r="B207" s="31" t="s">
        <v>324</v>
      </c>
      <c r="C207" s="32">
        <v>0</v>
      </c>
      <c r="D207" s="55"/>
      <c r="E207" s="55"/>
      <c r="F207" s="55"/>
      <c r="G207" s="163"/>
      <c r="H207" s="163"/>
      <c r="I207" s="163"/>
      <c r="J207" s="163"/>
      <c r="K207" s="163">
        <v>280</v>
      </c>
      <c r="L207" s="56"/>
      <c r="M207" s="56"/>
      <c r="N207" s="56"/>
      <c r="O207" s="56"/>
      <c r="P207" s="38">
        <f t="shared" si="44"/>
        <v>280</v>
      </c>
      <c r="Q207" s="38"/>
      <c r="R207" s="8"/>
      <c r="S207" s="8">
        <f t="shared" si="47"/>
        <v>0</v>
      </c>
      <c r="T207" s="8">
        <f t="shared" si="46"/>
        <v>0</v>
      </c>
      <c r="U207" s="185">
        <f>SUM(U29:U206)</f>
        <v>3105758.2699999996</v>
      </c>
    </row>
    <row r="208" spans="1:21" s="10" customFormat="1" ht="15" customHeight="1" x14ac:dyDescent="0.2">
      <c r="A208" s="30" t="s">
        <v>260</v>
      </c>
      <c r="B208" s="31" t="s">
        <v>216</v>
      </c>
      <c r="C208" s="32">
        <v>10000</v>
      </c>
      <c r="D208" s="55"/>
      <c r="E208" s="55"/>
      <c r="F208" s="55"/>
      <c r="G208" s="163"/>
      <c r="H208" s="163"/>
      <c r="I208" s="163"/>
      <c r="J208" s="163"/>
      <c r="K208" s="163"/>
      <c r="L208" s="56"/>
      <c r="M208" s="56"/>
      <c r="N208" s="56"/>
      <c r="O208" s="56">
        <v>10000</v>
      </c>
      <c r="P208" s="38">
        <f t="shared" si="44"/>
        <v>0</v>
      </c>
      <c r="Q208" s="38">
        <f t="shared" si="45"/>
        <v>10000</v>
      </c>
      <c r="R208" s="8">
        <f t="shared" si="34"/>
        <v>10000</v>
      </c>
      <c r="S208" s="8">
        <f t="shared" si="47"/>
        <v>2500</v>
      </c>
      <c r="T208" s="8">
        <f t="shared" si="46"/>
        <v>0</v>
      </c>
      <c r="U208" s="178"/>
    </row>
    <row r="209" spans="1:21" s="113" customFormat="1" ht="15" customHeight="1" x14ac:dyDescent="0.2">
      <c r="A209" s="107" t="s">
        <v>325</v>
      </c>
      <c r="B209" s="108" t="s">
        <v>326</v>
      </c>
      <c r="C209" s="109">
        <v>0</v>
      </c>
      <c r="D209" s="110">
        <v>0</v>
      </c>
      <c r="E209" s="110">
        <v>4217.5200000000004</v>
      </c>
      <c r="F209" s="110">
        <v>0</v>
      </c>
      <c r="G209" s="163">
        <v>0</v>
      </c>
      <c r="H209" s="163">
        <v>5618</v>
      </c>
      <c r="I209" s="163">
        <v>0</v>
      </c>
      <c r="J209" s="163">
        <v>0</v>
      </c>
      <c r="K209" s="163"/>
      <c r="L209" s="110"/>
      <c r="M209" s="110"/>
      <c r="N209" s="110"/>
      <c r="O209" s="110"/>
      <c r="P209" s="111">
        <f t="shared" si="44"/>
        <v>9835.52</v>
      </c>
      <c r="Q209" s="111">
        <f t="shared" si="45"/>
        <v>9835.52</v>
      </c>
      <c r="R209" s="112">
        <f t="shared" si="34"/>
        <v>-9835.52</v>
      </c>
      <c r="S209" s="112">
        <f t="shared" si="47"/>
        <v>-2458.88</v>
      </c>
      <c r="T209" s="8">
        <f t="shared" si="46"/>
        <v>-9835.52</v>
      </c>
      <c r="U209" s="182"/>
    </row>
    <row r="210" spans="1:21" s="113" customFormat="1" ht="15" customHeight="1" x14ac:dyDescent="0.2">
      <c r="A210" s="107" t="s">
        <v>327</v>
      </c>
      <c r="B210" s="108" t="s">
        <v>232</v>
      </c>
      <c r="C210" s="109">
        <v>413940</v>
      </c>
      <c r="D210" s="110">
        <v>103485</v>
      </c>
      <c r="E210" s="110"/>
      <c r="F210" s="110">
        <v>103485</v>
      </c>
      <c r="G210" s="163">
        <v>0</v>
      </c>
      <c r="H210" s="163">
        <v>-42024.56</v>
      </c>
      <c r="I210" s="163">
        <v>103485</v>
      </c>
      <c r="J210" s="163">
        <v>0</v>
      </c>
      <c r="K210" s="163"/>
      <c r="L210" s="110"/>
      <c r="M210" s="110">
        <v>103485</v>
      </c>
      <c r="N210" s="110"/>
      <c r="O210" s="110"/>
      <c r="P210" s="111">
        <f t="shared" si="44"/>
        <v>268430.44</v>
      </c>
      <c r="Q210" s="111">
        <f>SUM(D210:O210)</f>
        <v>371915.44</v>
      </c>
      <c r="R210" s="112">
        <f t="shared" si="34"/>
        <v>145509.56</v>
      </c>
      <c r="S210" s="112">
        <f t="shared" si="47"/>
        <v>36377.39</v>
      </c>
      <c r="T210" s="8">
        <f t="shared" si="46"/>
        <v>42024.56</v>
      </c>
      <c r="U210" s="182"/>
    </row>
    <row r="211" spans="1:21" s="10" customFormat="1" ht="6.95" customHeight="1" x14ac:dyDescent="0.2">
      <c r="A211" s="30"/>
      <c r="B211" s="31"/>
      <c r="C211" s="32"/>
      <c r="D211" s="36"/>
      <c r="E211" s="36"/>
      <c r="F211" s="36"/>
      <c r="G211" s="162"/>
      <c r="H211" s="162"/>
      <c r="I211" s="162"/>
      <c r="J211" s="162"/>
      <c r="K211" s="162"/>
      <c r="L211" s="37"/>
      <c r="M211" s="37"/>
      <c r="N211" s="37"/>
      <c r="O211" s="37"/>
      <c r="P211" s="38"/>
      <c r="Q211" s="38"/>
      <c r="R211" s="8">
        <f t="shared" si="34"/>
        <v>0</v>
      </c>
      <c r="S211" s="8">
        <f t="shared" si="47"/>
        <v>0</v>
      </c>
      <c r="T211" s="8">
        <f t="shared" si="46"/>
        <v>0</v>
      </c>
      <c r="U211" s="178"/>
    </row>
    <row r="212" spans="1:21" s="10" customFormat="1" ht="15" customHeight="1" x14ac:dyDescent="0.2">
      <c r="A212" s="61" t="str">
        <f>"TOTAL "&amp;A185</f>
        <v>TOTAL TOURISM SERVICES</v>
      </c>
      <c r="B212" s="62"/>
      <c r="C212" s="63">
        <f>SUM(C187:C211)</f>
        <v>1108940</v>
      </c>
      <c r="D212" s="64">
        <f>SUM(D187:D210)</f>
        <v>107125</v>
      </c>
      <c r="E212" s="64">
        <f t="shared" ref="E212:N212" si="48">SUM(E187:E210)</f>
        <v>25143.920000000002</v>
      </c>
      <c r="F212" s="64">
        <f t="shared" si="48"/>
        <v>140044.85</v>
      </c>
      <c r="G212" s="65">
        <f t="shared" si="48"/>
        <v>1535.48</v>
      </c>
      <c r="H212" s="65">
        <f t="shared" si="48"/>
        <v>-356.55999999999767</v>
      </c>
      <c r="I212" s="65">
        <f t="shared" si="48"/>
        <v>112164.8</v>
      </c>
      <c r="J212" s="65">
        <f t="shared" si="48"/>
        <v>7258.95</v>
      </c>
      <c r="K212" s="65">
        <f>SUM(K187:K210)</f>
        <v>7015</v>
      </c>
      <c r="L212" s="65">
        <f>SUM(L187:L210)</f>
        <v>71244.800000000003</v>
      </c>
      <c r="M212" s="65">
        <f t="shared" si="48"/>
        <v>166879.79999999999</v>
      </c>
      <c r="N212" s="65">
        <f t="shared" si="48"/>
        <v>93940.45</v>
      </c>
      <c r="O212" s="65">
        <f>SUM(O187:O210)</f>
        <v>105790.45</v>
      </c>
      <c r="P212" s="65">
        <f>SUM(D212:K212)</f>
        <v>399931.44</v>
      </c>
      <c r="Q212" s="65">
        <f>SUM(Q187:Q210)</f>
        <v>837506.94</v>
      </c>
      <c r="R212" s="102">
        <f>C212-P212</f>
        <v>709008.56</v>
      </c>
      <c r="S212" s="8">
        <f>R212/4</f>
        <v>177252.14</v>
      </c>
      <c r="T212" s="8">
        <f>C212-Q212</f>
        <v>271433.06000000006</v>
      </c>
      <c r="U212" s="178"/>
    </row>
    <row r="213" spans="1:21" s="10" customFormat="1" ht="6.95" customHeight="1" x14ac:dyDescent="0.2">
      <c r="A213" s="70"/>
      <c r="B213" s="71"/>
      <c r="C213" s="72"/>
      <c r="D213" s="73"/>
      <c r="E213" s="73"/>
      <c r="F213" s="73"/>
      <c r="G213" s="74"/>
      <c r="H213" s="74"/>
      <c r="I213" s="74"/>
      <c r="J213" s="74"/>
      <c r="K213" s="74"/>
      <c r="L213" s="74"/>
      <c r="M213" s="74"/>
      <c r="N213" s="74"/>
      <c r="O213" s="74"/>
      <c r="P213" s="75"/>
      <c r="Q213" s="75"/>
      <c r="R213" s="8"/>
      <c r="S213" s="8"/>
      <c r="T213" s="8"/>
      <c r="U213" s="178"/>
    </row>
    <row r="214" spans="1:21" s="10" customFormat="1" ht="18" customHeight="1" x14ac:dyDescent="0.2">
      <c r="A214" s="194" t="s">
        <v>328</v>
      </c>
      <c r="B214" s="194"/>
      <c r="C214" s="194"/>
      <c r="D214" s="195"/>
      <c r="E214" s="195"/>
      <c r="F214" s="195"/>
      <c r="G214" s="195"/>
      <c r="H214" s="195"/>
      <c r="I214" s="195"/>
      <c r="J214" s="195"/>
      <c r="K214" s="195"/>
      <c r="L214" s="195"/>
      <c r="M214" s="195"/>
      <c r="N214" s="195"/>
      <c r="O214" s="195"/>
      <c r="P214" s="195"/>
      <c r="Q214" s="195"/>
      <c r="R214" s="8"/>
      <c r="S214" s="8"/>
      <c r="T214" s="8"/>
      <c r="U214" s="178"/>
    </row>
    <row r="215" spans="1:21" s="10" customFormat="1" ht="6.95" customHeight="1" x14ac:dyDescent="0.2">
      <c r="A215" s="51"/>
      <c r="B215" s="52"/>
      <c r="C215" s="53"/>
      <c r="D215" s="48"/>
      <c r="E215" s="48"/>
      <c r="F215" s="48"/>
      <c r="G215" s="49"/>
      <c r="H215" s="49"/>
      <c r="I215" s="49"/>
      <c r="J215" s="49"/>
      <c r="K215" s="49"/>
      <c r="L215" s="49"/>
      <c r="M215" s="49"/>
      <c r="N215" s="49"/>
      <c r="O215" s="49"/>
      <c r="P215" s="54"/>
      <c r="Q215" s="54"/>
      <c r="R215" s="8"/>
      <c r="S215" s="8"/>
      <c r="T215" s="8"/>
      <c r="U215" s="178"/>
    </row>
    <row r="216" spans="1:21" s="10" customFormat="1" ht="15" customHeight="1" x14ac:dyDescent="0.2">
      <c r="A216" s="30" t="s">
        <v>329</v>
      </c>
      <c r="B216" s="31" t="s">
        <v>330</v>
      </c>
      <c r="C216" s="32">
        <v>75000</v>
      </c>
      <c r="D216" s="55">
        <v>1462.8</v>
      </c>
      <c r="E216" s="55">
        <v>2253.5700000000002</v>
      </c>
      <c r="F216" s="55">
        <v>0</v>
      </c>
      <c r="G216" s="163">
        <v>0</v>
      </c>
      <c r="H216" s="163">
        <v>0</v>
      </c>
      <c r="I216" s="163">
        <v>1500</v>
      </c>
      <c r="J216" s="163">
        <v>1704</v>
      </c>
      <c r="K216" s="163">
        <v>3340</v>
      </c>
      <c r="L216" s="56">
        <v>16184.907500000001</v>
      </c>
      <c r="M216" s="56">
        <v>16184.907500000001</v>
      </c>
      <c r="N216" s="56">
        <v>16184.907500000001</v>
      </c>
      <c r="O216" s="56">
        <v>16184.907500000001</v>
      </c>
      <c r="P216" s="38">
        <f t="shared" ref="P216:P217" si="49">SUM(D216:K216)</f>
        <v>10260.369999999999</v>
      </c>
      <c r="Q216" s="38">
        <f>SUM(D216:O216)</f>
        <v>75000</v>
      </c>
      <c r="R216" s="8">
        <f t="shared" ref="R216:R226" si="50">C216-P216</f>
        <v>64739.630000000005</v>
      </c>
      <c r="S216" s="8">
        <f t="shared" ref="S216:S219" si="51">R216/4</f>
        <v>16184.907500000001</v>
      </c>
      <c r="T216" s="8">
        <f t="shared" ref="T216:T218" si="52">C216-Q216</f>
        <v>0</v>
      </c>
      <c r="U216" s="178"/>
    </row>
    <row r="217" spans="1:21" s="10" customFormat="1" ht="15" customHeight="1" x14ac:dyDescent="0.2">
      <c r="A217" s="30" t="s">
        <v>331</v>
      </c>
      <c r="B217" s="31" t="s">
        <v>330</v>
      </c>
      <c r="C217" s="32"/>
      <c r="D217" s="55"/>
      <c r="E217" s="55"/>
      <c r="F217" s="55"/>
      <c r="G217" s="163"/>
      <c r="H217" s="163"/>
      <c r="I217" s="163"/>
      <c r="J217" s="163"/>
      <c r="K217" s="163">
        <v>-2750</v>
      </c>
      <c r="L217" s="56"/>
      <c r="M217" s="56"/>
      <c r="N217" s="56"/>
      <c r="O217" s="56"/>
      <c r="P217" s="38">
        <f t="shared" si="49"/>
        <v>-2750</v>
      </c>
      <c r="Q217" s="38">
        <f>SUM(D217:O217)</f>
        <v>-2750</v>
      </c>
      <c r="R217" s="8">
        <f t="shared" si="50"/>
        <v>2750</v>
      </c>
      <c r="S217" s="8">
        <f t="shared" si="51"/>
        <v>687.5</v>
      </c>
      <c r="T217" s="8">
        <f t="shared" si="52"/>
        <v>2750</v>
      </c>
      <c r="U217" s="178"/>
    </row>
    <row r="218" spans="1:21" s="10" customFormat="1" ht="6.95" customHeight="1" x14ac:dyDescent="0.2">
      <c r="A218" s="30"/>
      <c r="B218" s="31"/>
      <c r="C218" s="32"/>
      <c r="D218" s="36"/>
      <c r="E218" s="36"/>
      <c r="F218" s="36"/>
      <c r="G218" s="162"/>
      <c r="H218" s="162"/>
      <c r="I218" s="162"/>
      <c r="J218" s="162"/>
      <c r="K218" s="162"/>
      <c r="L218" s="37"/>
      <c r="M218" s="37"/>
      <c r="N218" s="37"/>
      <c r="O218" s="37"/>
      <c r="P218" s="38"/>
      <c r="Q218" s="38"/>
      <c r="R218" s="8">
        <f t="shared" si="50"/>
        <v>0</v>
      </c>
      <c r="S218" s="8">
        <f t="shared" si="51"/>
        <v>0</v>
      </c>
      <c r="T218" s="8">
        <f t="shared" si="52"/>
        <v>0</v>
      </c>
      <c r="U218" s="178"/>
    </row>
    <row r="219" spans="1:21" s="10" customFormat="1" ht="15" customHeight="1" x14ac:dyDescent="0.2">
      <c r="A219" s="61" t="str">
        <f>"TOTAL "&amp;A214</f>
        <v xml:space="preserve">TOTAL PENANG CENTRE OF EDUCATION TOURISM </v>
      </c>
      <c r="B219" s="62"/>
      <c r="C219" s="63">
        <f>SUM(C216:C218)</f>
        <v>75000</v>
      </c>
      <c r="D219" s="64">
        <f>SUM(D216:D217)</f>
        <v>1462.8</v>
      </c>
      <c r="E219" s="64">
        <f t="shared" ref="E219:K219" si="53">SUM(E216:E217)</f>
        <v>2253.5700000000002</v>
      </c>
      <c r="F219" s="64">
        <f t="shared" si="53"/>
        <v>0</v>
      </c>
      <c r="G219" s="65">
        <f t="shared" si="53"/>
        <v>0</v>
      </c>
      <c r="H219" s="65">
        <f t="shared" si="53"/>
        <v>0</v>
      </c>
      <c r="I219" s="65">
        <f t="shared" si="53"/>
        <v>1500</v>
      </c>
      <c r="J219" s="65">
        <f t="shared" si="53"/>
        <v>1704</v>
      </c>
      <c r="K219" s="65">
        <f t="shared" si="53"/>
        <v>590</v>
      </c>
      <c r="L219" s="65">
        <f>SUM(L216:L217)</f>
        <v>16184.907500000001</v>
      </c>
      <c r="M219" s="65">
        <f>SUM(M216:M217)</f>
        <v>16184.907500000001</v>
      </c>
      <c r="N219" s="65">
        <f>SUM(N216:N217)</f>
        <v>16184.907500000001</v>
      </c>
      <c r="O219" s="65">
        <f t="shared" ref="O219" si="54">SUM(O216:O217)</f>
        <v>16184.907500000001</v>
      </c>
      <c r="P219" s="65">
        <f>SUM(D219:K219)</f>
        <v>7510.37</v>
      </c>
      <c r="Q219" s="65">
        <f>SUM(Q216:Q217)</f>
        <v>72250</v>
      </c>
      <c r="R219" s="8">
        <f>C219-P219</f>
        <v>67489.63</v>
      </c>
      <c r="S219" s="8">
        <f t="shared" si="51"/>
        <v>16872.407500000001</v>
      </c>
      <c r="T219" s="8">
        <f>C219-Q219</f>
        <v>2750</v>
      </c>
      <c r="U219" s="178"/>
    </row>
    <row r="220" spans="1:21" s="10" customFormat="1" ht="6.95" customHeight="1" x14ac:dyDescent="0.2">
      <c r="A220" s="70"/>
      <c r="B220" s="71"/>
      <c r="C220" s="72"/>
      <c r="D220" s="73"/>
      <c r="E220" s="73"/>
      <c r="F220" s="73"/>
      <c r="G220" s="74"/>
      <c r="H220" s="74"/>
      <c r="I220" s="74"/>
      <c r="J220" s="74"/>
      <c r="K220" s="74"/>
      <c r="L220" s="74"/>
      <c r="M220" s="74"/>
      <c r="N220" s="74"/>
      <c r="O220" s="74"/>
      <c r="P220" s="75"/>
      <c r="Q220" s="75"/>
      <c r="R220" s="8"/>
      <c r="S220" s="8"/>
      <c r="T220" s="8"/>
      <c r="U220" s="178"/>
    </row>
    <row r="221" spans="1:21" s="10" customFormat="1" ht="18" customHeight="1" x14ac:dyDescent="0.2">
      <c r="A221" s="194" t="s">
        <v>332</v>
      </c>
      <c r="B221" s="194"/>
      <c r="C221" s="194"/>
      <c r="D221" s="195"/>
      <c r="E221" s="195"/>
      <c r="F221" s="195"/>
      <c r="G221" s="195"/>
      <c r="H221" s="195"/>
      <c r="I221" s="195"/>
      <c r="J221" s="195"/>
      <c r="K221" s="195"/>
      <c r="L221" s="195"/>
      <c r="M221" s="195"/>
      <c r="N221" s="195"/>
      <c r="O221" s="195"/>
      <c r="P221" s="195"/>
      <c r="Q221" s="195"/>
      <c r="R221" s="8"/>
      <c r="S221" s="8"/>
      <c r="T221" s="8"/>
      <c r="U221" s="178"/>
    </row>
    <row r="222" spans="1:21" s="10" customFormat="1" ht="6.95" customHeight="1" x14ac:dyDescent="0.2">
      <c r="A222" s="51"/>
      <c r="B222" s="52"/>
      <c r="C222" s="53"/>
      <c r="D222" s="48"/>
      <c r="E222" s="48"/>
      <c r="F222" s="48"/>
      <c r="G222" s="49"/>
      <c r="H222" s="49"/>
      <c r="I222" s="49"/>
      <c r="J222" s="49"/>
      <c r="K222" s="49"/>
      <c r="L222" s="49"/>
      <c r="M222" s="49"/>
      <c r="N222" s="49"/>
      <c r="O222" s="49"/>
      <c r="P222" s="54"/>
      <c r="Q222" s="54"/>
      <c r="R222" s="8"/>
      <c r="S222" s="8"/>
      <c r="T222" s="8"/>
      <c r="U222" s="178"/>
    </row>
    <row r="223" spans="1:21" s="10" customFormat="1" ht="15" customHeight="1" x14ac:dyDescent="0.2">
      <c r="A223" s="30" t="s">
        <v>333</v>
      </c>
      <c r="B223" s="31" t="s">
        <v>334</v>
      </c>
      <c r="C223" s="32">
        <v>125000</v>
      </c>
      <c r="D223" s="55">
        <v>3002.8</v>
      </c>
      <c r="E223" s="55">
        <v>14110</v>
      </c>
      <c r="F223" s="55">
        <v>1800</v>
      </c>
      <c r="G223" s="163">
        <v>7685.75</v>
      </c>
      <c r="H223" s="163">
        <v>1620</v>
      </c>
      <c r="I223" s="163">
        <v>1850</v>
      </c>
      <c r="J223" s="163">
        <v>2454</v>
      </c>
      <c r="K223" s="163">
        <v>1500</v>
      </c>
      <c r="L223" s="56">
        <v>22744.362499999999</v>
      </c>
      <c r="M223" s="56">
        <v>22744.362499999999</v>
      </c>
      <c r="N223" s="56">
        <v>22744.362499999999</v>
      </c>
      <c r="O223" s="56">
        <v>22744.362499999999</v>
      </c>
      <c r="P223" s="38">
        <f t="shared" ref="P223:P224" si="55">SUM(D223:K223)</f>
        <v>34022.550000000003</v>
      </c>
      <c r="Q223" s="38">
        <f>SUM(D223:O223)</f>
        <v>125000.00000000001</v>
      </c>
      <c r="R223" s="8">
        <f>C223-P223</f>
        <v>90977.45</v>
      </c>
      <c r="S223" s="8">
        <f t="shared" ref="S223:S226" si="56">R223/4</f>
        <v>22744.362499999999</v>
      </c>
      <c r="T223" s="8">
        <f t="shared" ref="T223:T226" si="57">C223-Q223</f>
        <v>0</v>
      </c>
      <c r="U223" s="178"/>
    </row>
    <row r="224" spans="1:21" s="10" customFormat="1" ht="15" customHeight="1" x14ac:dyDescent="0.2">
      <c r="A224" s="30" t="s">
        <v>331</v>
      </c>
      <c r="B224" s="31" t="s">
        <v>334</v>
      </c>
      <c r="C224" s="32"/>
      <c r="D224" s="55">
        <v>-36000</v>
      </c>
      <c r="E224" s="55"/>
      <c r="F224" s="55">
        <v>-1000</v>
      </c>
      <c r="G224" s="163"/>
      <c r="H224" s="163"/>
      <c r="I224" s="163"/>
      <c r="J224" s="163"/>
      <c r="K224" s="163"/>
      <c r="L224" s="56"/>
      <c r="M224" s="56"/>
      <c r="N224" s="56"/>
      <c r="O224" s="56"/>
      <c r="P224" s="38">
        <f t="shared" si="55"/>
        <v>-37000</v>
      </c>
      <c r="Q224" s="38">
        <f>SUM(D224:O224)</f>
        <v>-37000</v>
      </c>
      <c r="R224" s="8">
        <f t="shared" si="50"/>
        <v>37000</v>
      </c>
      <c r="S224" s="8">
        <f t="shared" si="56"/>
        <v>9250</v>
      </c>
      <c r="T224" s="8">
        <f t="shared" si="57"/>
        <v>37000</v>
      </c>
      <c r="U224" s="178"/>
    </row>
    <row r="225" spans="1:21" s="10" customFormat="1" ht="6.95" customHeight="1" x14ac:dyDescent="0.2">
      <c r="A225" s="30"/>
      <c r="B225" s="31"/>
      <c r="C225" s="32"/>
      <c r="D225" s="36"/>
      <c r="E225" s="36"/>
      <c r="F225" s="36"/>
      <c r="G225" s="162"/>
      <c r="H225" s="162"/>
      <c r="I225" s="162"/>
      <c r="J225" s="162"/>
      <c r="K225" s="162"/>
      <c r="L225" s="37"/>
      <c r="M225" s="37"/>
      <c r="N225" s="37"/>
      <c r="O225" s="37"/>
      <c r="P225" s="38"/>
      <c r="Q225" s="38"/>
      <c r="R225" s="8">
        <f t="shared" si="50"/>
        <v>0</v>
      </c>
      <c r="S225" s="8">
        <f t="shared" si="56"/>
        <v>0</v>
      </c>
      <c r="T225" s="8">
        <f t="shared" si="57"/>
        <v>0</v>
      </c>
      <c r="U225" s="178"/>
    </row>
    <row r="226" spans="1:21" s="10" customFormat="1" ht="15" customHeight="1" x14ac:dyDescent="0.2">
      <c r="A226" s="61" t="str">
        <f>"TOTAL "&amp;A221</f>
        <v xml:space="preserve">TOTAL PENANG CENTRE MEDICAL TOURISM </v>
      </c>
      <c r="B226" s="62"/>
      <c r="C226" s="63">
        <f>SUM(C223:C225)</f>
        <v>125000</v>
      </c>
      <c r="D226" s="64">
        <f>SUM(D223:D224)</f>
        <v>-32997.199999999997</v>
      </c>
      <c r="E226" s="64">
        <f t="shared" ref="E226:L226" si="58">SUM(E223:E224)</f>
        <v>14110</v>
      </c>
      <c r="F226" s="64">
        <f t="shared" si="58"/>
        <v>800</v>
      </c>
      <c r="G226" s="65">
        <f t="shared" si="58"/>
        <v>7685.75</v>
      </c>
      <c r="H226" s="65">
        <f t="shared" si="58"/>
        <v>1620</v>
      </c>
      <c r="I226" s="65">
        <f t="shared" si="58"/>
        <v>1850</v>
      </c>
      <c r="J226" s="65">
        <f t="shared" si="58"/>
        <v>2454</v>
      </c>
      <c r="K226" s="65">
        <f t="shared" si="58"/>
        <v>1500</v>
      </c>
      <c r="L226" s="65">
        <f t="shared" si="58"/>
        <v>22744.362499999999</v>
      </c>
      <c r="M226" s="65">
        <f>SUM(M223:M224)</f>
        <v>22744.362499999999</v>
      </c>
      <c r="N226" s="65">
        <f>SUM(N223:N224)</f>
        <v>22744.362499999999</v>
      </c>
      <c r="O226" s="65">
        <f t="shared" ref="O226" si="59">SUM(O223:O224)</f>
        <v>22744.362499999999</v>
      </c>
      <c r="P226" s="65">
        <f>SUM(D226:K226)</f>
        <v>-2977.4499999999971</v>
      </c>
      <c r="Q226" s="65">
        <f t="shared" ref="Q226" si="60">SUM(Q223:Q224)</f>
        <v>88000.000000000015</v>
      </c>
      <c r="R226" s="8">
        <f t="shared" si="50"/>
        <v>127977.45</v>
      </c>
      <c r="S226" s="8">
        <f t="shared" si="56"/>
        <v>31994.362499999999</v>
      </c>
      <c r="T226" s="8">
        <f t="shared" si="57"/>
        <v>36999.999999999985</v>
      </c>
      <c r="U226" s="178"/>
    </row>
    <row r="227" spans="1:21" ht="6.95" customHeight="1" x14ac:dyDescent="0.2">
      <c r="R227" s="8"/>
    </row>
    <row r="228" spans="1:21" ht="10.5" customHeight="1" x14ac:dyDescent="0.2">
      <c r="R228" s="8"/>
    </row>
    <row r="229" spans="1:21" s="10" customFormat="1" ht="18" customHeight="1" x14ac:dyDescent="0.2">
      <c r="A229" s="194" t="s">
        <v>335</v>
      </c>
      <c r="B229" s="194"/>
      <c r="C229" s="194"/>
      <c r="D229" s="195"/>
      <c r="E229" s="195"/>
      <c r="F229" s="195"/>
      <c r="G229" s="195"/>
      <c r="H229" s="195"/>
      <c r="I229" s="195"/>
      <c r="J229" s="195"/>
      <c r="K229" s="195"/>
      <c r="L229" s="195"/>
      <c r="M229" s="195"/>
      <c r="N229" s="195"/>
      <c r="O229" s="195"/>
      <c r="P229" s="195"/>
      <c r="Q229" s="195"/>
      <c r="R229" s="8"/>
      <c r="S229" s="8"/>
      <c r="T229" s="8"/>
      <c r="U229" s="178"/>
    </row>
    <row r="230" spans="1:21" s="10" customFormat="1" ht="9.75" customHeight="1" x14ac:dyDescent="0.2">
      <c r="A230" s="117"/>
      <c r="B230" s="117"/>
      <c r="C230" s="118"/>
      <c r="D230" s="119"/>
      <c r="E230" s="119"/>
      <c r="F230" s="119"/>
      <c r="G230" s="169"/>
      <c r="H230" s="169"/>
      <c r="I230" s="169"/>
      <c r="J230" s="169"/>
      <c r="K230" s="120"/>
      <c r="L230" s="120"/>
      <c r="M230" s="120"/>
      <c r="N230" s="120"/>
      <c r="O230" s="120"/>
      <c r="P230" s="121"/>
      <c r="Q230" s="121"/>
      <c r="R230" s="8"/>
      <c r="S230" s="8"/>
      <c r="T230" s="8"/>
      <c r="U230" s="178"/>
    </row>
    <row r="231" spans="1:21" s="10" customFormat="1" ht="15" customHeight="1" x14ac:dyDescent="0.2">
      <c r="A231" s="30" t="s">
        <v>336</v>
      </c>
      <c r="B231" s="31" t="s">
        <v>337</v>
      </c>
      <c r="C231" s="32"/>
      <c r="D231" s="55"/>
      <c r="E231" s="55"/>
      <c r="F231" s="55"/>
      <c r="G231" s="163"/>
      <c r="H231" s="163"/>
      <c r="I231" s="163"/>
      <c r="J231" s="163"/>
      <c r="K231" s="163"/>
      <c r="L231" s="56"/>
      <c r="M231" s="56"/>
      <c r="N231" s="56"/>
      <c r="O231" s="56"/>
      <c r="P231" s="57">
        <f t="shared" ref="P231:P232" si="61">SUM(D231:K231)</f>
        <v>0</v>
      </c>
      <c r="Q231" s="38">
        <f>SUM(D231:O231)</f>
        <v>0</v>
      </c>
      <c r="R231" s="8"/>
      <c r="S231" s="8"/>
      <c r="T231" s="8"/>
      <c r="U231" s="178"/>
    </row>
    <row r="232" spans="1:21" s="10" customFormat="1" ht="15" customHeight="1" x14ac:dyDescent="0.2">
      <c r="A232" s="30" t="s">
        <v>338</v>
      </c>
      <c r="B232" s="31" t="s">
        <v>339</v>
      </c>
      <c r="C232" s="32"/>
      <c r="D232" s="55"/>
      <c r="E232" s="55"/>
      <c r="F232" s="55"/>
      <c r="G232" s="163"/>
      <c r="H232" s="163"/>
      <c r="I232" s="163"/>
      <c r="J232" s="163"/>
      <c r="K232" s="163"/>
      <c r="L232" s="56"/>
      <c r="M232" s="56"/>
      <c r="N232" s="56"/>
      <c r="O232" s="56"/>
      <c r="P232" s="57">
        <f t="shared" si="61"/>
        <v>0</v>
      </c>
      <c r="Q232" s="38">
        <f>SUM(D232:O232)</f>
        <v>0</v>
      </c>
      <c r="R232" s="8"/>
      <c r="S232" s="8"/>
      <c r="T232" s="8"/>
      <c r="U232" s="178"/>
    </row>
    <row r="233" spans="1:21" s="10" customFormat="1" ht="15" customHeight="1" x14ac:dyDescent="0.2">
      <c r="A233" s="30"/>
      <c r="B233" s="31"/>
      <c r="C233" s="32"/>
      <c r="D233" s="36"/>
      <c r="E233" s="36"/>
      <c r="F233" s="36"/>
      <c r="G233" s="162"/>
      <c r="H233" s="162"/>
      <c r="I233" s="162"/>
      <c r="J233" s="162"/>
      <c r="K233" s="162"/>
      <c r="L233" s="37"/>
      <c r="M233" s="37"/>
      <c r="N233" s="37"/>
      <c r="O233" s="37"/>
      <c r="P233" s="38"/>
      <c r="Q233" s="38"/>
      <c r="R233" s="8"/>
      <c r="S233" s="8"/>
      <c r="T233" s="8"/>
      <c r="U233" s="178"/>
    </row>
    <row r="234" spans="1:21" s="10" customFormat="1" ht="15" customHeight="1" x14ac:dyDescent="0.2">
      <c r="A234" s="61" t="str">
        <f>"TOTAL "&amp;A229</f>
        <v>TOTAL OTHERS</v>
      </c>
      <c r="B234" s="61"/>
      <c r="C234" s="63">
        <f>SUM(C231:C233)</f>
        <v>0</v>
      </c>
      <c r="D234" s="122">
        <f>SUM(D231:D232)</f>
        <v>0</v>
      </c>
      <c r="E234" s="122">
        <f t="shared" ref="E234:O234" si="62">SUM(E231:E233)</f>
        <v>0</v>
      </c>
      <c r="F234" s="122">
        <f t="shared" si="62"/>
        <v>0</v>
      </c>
      <c r="G234" s="123">
        <f t="shared" si="62"/>
        <v>0</v>
      </c>
      <c r="H234" s="123">
        <f t="shared" si="62"/>
        <v>0</v>
      </c>
      <c r="I234" s="123">
        <f t="shared" si="62"/>
        <v>0</v>
      </c>
      <c r="J234" s="123">
        <f t="shared" si="62"/>
        <v>0</v>
      </c>
      <c r="K234" s="123">
        <f t="shared" si="62"/>
        <v>0</v>
      </c>
      <c r="L234" s="123">
        <f t="shared" si="62"/>
        <v>0</v>
      </c>
      <c r="M234" s="123">
        <f t="shared" si="62"/>
        <v>0</v>
      </c>
      <c r="N234" s="123">
        <f t="shared" si="62"/>
        <v>0</v>
      </c>
      <c r="O234" s="123">
        <f t="shared" si="62"/>
        <v>0</v>
      </c>
      <c r="P234" s="123">
        <f>SUM(D234:O234)</f>
        <v>0</v>
      </c>
      <c r="Q234" s="123">
        <f>SUM(Q231:Q233)</f>
        <v>0</v>
      </c>
      <c r="R234" s="8"/>
      <c r="S234" s="8"/>
      <c r="T234" s="8"/>
      <c r="U234" s="178"/>
    </row>
    <row r="235" spans="1:21" ht="6.95" customHeight="1" x14ac:dyDescent="0.2">
      <c r="R235" s="8"/>
    </row>
    <row r="236" spans="1:21" s="10" customFormat="1" ht="15" customHeight="1" x14ac:dyDescent="0.2">
      <c r="A236" s="67" t="s">
        <v>340</v>
      </c>
      <c r="B236" s="124"/>
      <c r="C236" s="125">
        <f>C65+C81+C90+C99+C147+C173+C183+C212+C216+C223</f>
        <v>14586823.505650001</v>
      </c>
      <c r="D236" s="82"/>
      <c r="E236" s="82"/>
      <c r="F236" s="82"/>
      <c r="G236" s="155"/>
      <c r="H236" s="155"/>
      <c r="I236" s="155"/>
      <c r="J236" s="155"/>
      <c r="K236" s="155"/>
      <c r="L236" s="8"/>
      <c r="M236" s="8"/>
      <c r="N236" s="8"/>
      <c r="O236" s="8"/>
      <c r="P236" s="8"/>
      <c r="Q236" s="74">
        <f>Q65+Q81+Q90+Q99+Q147+Q173+Q183+Q212</f>
        <v>13239057.197000001</v>
      </c>
      <c r="R236" s="8"/>
      <c r="S236" s="8"/>
      <c r="T236" s="8"/>
      <c r="U236" s="178"/>
    </row>
    <row r="237" spans="1:21" s="10" customFormat="1" ht="20.100000000000001" customHeight="1" x14ac:dyDescent="0.2">
      <c r="A237" s="190" t="s">
        <v>90</v>
      </c>
      <c r="B237" s="190"/>
      <c r="C237" s="190"/>
      <c r="D237" s="191"/>
      <c r="E237" s="191"/>
      <c r="F237" s="191"/>
      <c r="G237" s="191"/>
      <c r="H237" s="191"/>
      <c r="I237" s="191"/>
      <c r="J237" s="191"/>
      <c r="K237" s="191"/>
      <c r="L237" s="191"/>
      <c r="M237" s="191"/>
      <c r="N237" s="191"/>
      <c r="O237" s="191"/>
      <c r="P237" s="191"/>
      <c r="Q237" s="191"/>
      <c r="R237" s="8"/>
      <c r="S237" s="8"/>
      <c r="T237" s="8"/>
      <c r="U237" s="178"/>
    </row>
    <row r="238" spans="1:21" ht="6.95" customHeight="1" x14ac:dyDescent="0.2">
      <c r="A238" s="126"/>
      <c r="B238" s="127"/>
      <c r="C238" s="128"/>
      <c r="D238" s="129"/>
      <c r="E238" s="129"/>
      <c r="F238" s="129"/>
      <c r="G238" s="170"/>
      <c r="H238" s="170"/>
      <c r="I238" s="170"/>
      <c r="J238" s="170"/>
      <c r="K238" s="170"/>
      <c r="L238" s="130"/>
      <c r="M238" s="130"/>
      <c r="N238" s="130"/>
      <c r="O238" s="130"/>
      <c r="P238" s="130"/>
      <c r="Q238" s="130"/>
      <c r="R238" s="8"/>
    </row>
    <row r="239" spans="1:21" s="10" customFormat="1" ht="15" customHeight="1" x14ac:dyDescent="0.2">
      <c r="A239" s="131" t="s">
        <v>341</v>
      </c>
      <c r="B239" s="132"/>
      <c r="C239" s="133"/>
      <c r="D239" s="134">
        <f>D14</f>
        <v>0</v>
      </c>
      <c r="E239" s="134">
        <f>E14</f>
        <v>0</v>
      </c>
      <c r="F239" s="134"/>
      <c r="G239" s="171"/>
      <c r="H239" s="171"/>
      <c r="I239" s="171">
        <f>I14</f>
        <v>0</v>
      </c>
      <c r="J239" s="171"/>
      <c r="K239" s="171"/>
      <c r="L239" s="135"/>
      <c r="M239" s="135"/>
      <c r="N239" s="135"/>
      <c r="O239" s="135"/>
      <c r="P239" s="135">
        <f t="shared" ref="P239:P241" si="63">SUM(D239:K239)</f>
        <v>0</v>
      </c>
      <c r="Q239" s="135">
        <f>SUM(D239:F239)</f>
        <v>0</v>
      </c>
      <c r="R239" s="8"/>
      <c r="S239" s="8"/>
      <c r="T239" s="8"/>
      <c r="U239" s="178"/>
    </row>
    <row r="240" spans="1:21" s="10" customFormat="1" ht="15" customHeight="1" x14ac:dyDescent="0.2">
      <c r="A240" s="131" t="s">
        <v>342</v>
      </c>
      <c r="B240" s="132"/>
      <c r="C240" s="133"/>
      <c r="D240" s="134">
        <f>SUM(D65,D81,D99,D90,D147,D173,D183,D212,D219,D226,D234)</f>
        <v>1289711.1900000002</v>
      </c>
      <c r="E240" s="134">
        <f>SUM(E65,E81,E99,E90,E147,E173,E183,E212,E219,E226,E234)</f>
        <v>1883903.19</v>
      </c>
      <c r="F240" s="134">
        <f t="shared" ref="F240:O240" si="64">SUM(F65,F81,F99,F90,F147,F173,F183,F212,F219,F226,F234)</f>
        <v>810532.15</v>
      </c>
      <c r="G240" s="171">
        <f t="shared" si="64"/>
        <v>118474.16999999998</v>
      </c>
      <c r="H240" s="171">
        <f t="shared" si="64"/>
        <v>328954.11</v>
      </c>
      <c r="I240" s="171">
        <f t="shared" si="64"/>
        <v>476555.67</v>
      </c>
      <c r="J240" s="171">
        <f t="shared" si="64"/>
        <v>1918159.23</v>
      </c>
      <c r="K240" s="171">
        <f t="shared" si="64"/>
        <v>372551.45000000007</v>
      </c>
      <c r="L240" s="135">
        <f t="shared" si="64"/>
        <v>700103.52300000004</v>
      </c>
      <c r="M240" s="135">
        <f>SUM(M65,M81,M99,M90,M147,M173,M183,M212,M219,M226,M234)</f>
        <v>2238830.359666666</v>
      </c>
      <c r="N240" s="135">
        <f t="shared" si="64"/>
        <v>1266364.5063333332</v>
      </c>
      <c r="O240" s="135">
        <f t="shared" si="64"/>
        <v>2245129.2080000001</v>
      </c>
      <c r="P240" s="135">
        <f t="shared" si="63"/>
        <v>7198841.1599999992</v>
      </c>
      <c r="Q240" s="135">
        <f>SUM(D240:O240)</f>
        <v>13649268.756999999</v>
      </c>
      <c r="R240" s="8"/>
      <c r="S240" s="8">
        <v>1656718.0950000002</v>
      </c>
      <c r="T240" s="8" t="e">
        <f>#REF!-S240</f>
        <v>#REF!</v>
      </c>
      <c r="U240" s="178"/>
    </row>
    <row r="241" spans="1:21" s="10" customFormat="1" ht="15" customHeight="1" x14ac:dyDescent="0.2">
      <c r="A241" s="131" t="s">
        <v>343</v>
      </c>
      <c r="B241" s="132"/>
      <c r="C241" s="133"/>
      <c r="D241" s="134">
        <f>D232</f>
        <v>0</v>
      </c>
      <c r="E241" s="134">
        <f>E232</f>
        <v>0</v>
      </c>
      <c r="F241" s="134">
        <f t="shared" ref="F241:I241" si="65">F232</f>
        <v>0</v>
      </c>
      <c r="G241" s="171">
        <f t="shared" si="65"/>
        <v>0</v>
      </c>
      <c r="H241" s="171">
        <f t="shared" si="65"/>
        <v>0</v>
      </c>
      <c r="I241" s="171">
        <f t="shared" si="65"/>
        <v>0</v>
      </c>
      <c r="J241" s="171">
        <f>J232</f>
        <v>0</v>
      </c>
      <c r="K241" s="171">
        <f>K232</f>
        <v>0</v>
      </c>
      <c r="L241" s="135">
        <f>L232</f>
        <v>0</v>
      </c>
      <c r="M241" s="135">
        <f t="shared" ref="M241" si="66">M232</f>
        <v>0</v>
      </c>
      <c r="N241" s="135">
        <f>N232</f>
        <v>0</v>
      </c>
      <c r="O241" s="135">
        <f>O232</f>
        <v>0</v>
      </c>
      <c r="P241" s="135">
        <f t="shared" si="63"/>
        <v>0</v>
      </c>
      <c r="Q241" s="135">
        <f>SUM(D241:O241)</f>
        <v>0</v>
      </c>
      <c r="R241" s="8"/>
      <c r="S241" s="8"/>
      <c r="T241" s="8"/>
      <c r="U241" s="178"/>
    </row>
    <row r="242" spans="1:21" x14ac:dyDescent="0.2">
      <c r="A242" s="126"/>
      <c r="B242" s="127"/>
      <c r="C242" s="128"/>
      <c r="D242" s="129"/>
      <c r="E242" s="129"/>
      <c r="F242" s="129"/>
      <c r="G242" s="170"/>
      <c r="H242" s="170"/>
      <c r="I242" s="170"/>
      <c r="J242" s="170"/>
      <c r="K242" s="170"/>
      <c r="L242" s="130"/>
      <c r="M242" s="130"/>
      <c r="N242" s="130"/>
      <c r="O242" s="130"/>
      <c r="P242" s="130">
        <f t="shared" ref="P242" si="67">SUM(D242:L242)</f>
        <v>0</v>
      </c>
      <c r="Q242" s="130"/>
      <c r="R242" s="8"/>
    </row>
    <row r="243" spans="1:21" s="10" customFormat="1" ht="18" customHeight="1" x14ac:dyDescent="0.2">
      <c r="A243" s="136" t="s">
        <v>344</v>
      </c>
      <c r="B243" s="137"/>
      <c r="C243" s="138"/>
      <c r="D243" s="139">
        <f>D239-D240-D241</f>
        <v>-1289711.1900000002</v>
      </c>
      <c r="E243" s="139">
        <f t="shared" ref="E243:O243" si="68">E239-E240</f>
        <v>-1883903.19</v>
      </c>
      <c r="F243" s="139">
        <f t="shared" si="68"/>
        <v>-810532.15</v>
      </c>
      <c r="G243" s="140">
        <f t="shared" si="68"/>
        <v>-118474.16999999998</v>
      </c>
      <c r="H243" s="140">
        <f t="shared" si="68"/>
        <v>-328954.11</v>
      </c>
      <c r="I243" s="140">
        <f t="shared" si="68"/>
        <v>-476555.67</v>
      </c>
      <c r="J243" s="140">
        <f t="shared" si="68"/>
        <v>-1918159.23</v>
      </c>
      <c r="K243" s="140">
        <f t="shared" si="68"/>
        <v>-372551.45000000007</v>
      </c>
      <c r="L243" s="140">
        <f t="shared" si="68"/>
        <v>-700103.52300000004</v>
      </c>
      <c r="M243" s="140">
        <f t="shared" si="68"/>
        <v>-2238830.359666666</v>
      </c>
      <c r="N243" s="140">
        <f t="shared" si="68"/>
        <v>-1266364.5063333332</v>
      </c>
      <c r="O243" s="140">
        <f t="shared" si="68"/>
        <v>-2245129.2080000001</v>
      </c>
      <c r="P243" s="140">
        <f t="shared" ref="P243" si="69">SUM(D243:J243)</f>
        <v>-6826289.709999999</v>
      </c>
      <c r="Q243" s="140">
        <f>Q239-Q240</f>
        <v>-13649268.756999999</v>
      </c>
      <c r="R243" s="8"/>
      <c r="S243" s="8"/>
      <c r="T243" s="8"/>
      <c r="U243" s="178"/>
    </row>
    <row r="245" spans="1:21" x14ac:dyDescent="0.2">
      <c r="C245" s="2">
        <f>SUBTOTAL(9,C8:C234)</f>
        <v>29173647.011299998</v>
      </c>
      <c r="D245" s="116">
        <f>SUBTOTAL(9,D8:D234)</f>
        <v>2579422.3799999994</v>
      </c>
      <c r="E245" s="116">
        <f t="shared" ref="E245:N245" si="70">SUBTOTAL(9,E8:E234)</f>
        <v>3767806.38</v>
      </c>
      <c r="F245" s="116">
        <f t="shared" si="70"/>
        <v>1621064.3</v>
      </c>
      <c r="G245" s="168">
        <f t="shared" si="70"/>
        <v>236948.34000000005</v>
      </c>
      <c r="H245" s="168">
        <f t="shared" si="70"/>
        <v>657908.22</v>
      </c>
      <c r="I245" s="168">
        <f t="shared" si="70"/>
        <v>953111.34000000008</v>
      </c>
      <c r="J245" s="168">
        <f t="shared" si="70"/>
        <v>3836318.46</v>
      </c>
      <c r="K245" s="168">
        <f t="shared" si="70"/>
        <v>745102.9</v>
      </c>
      <c r="L245" s="2">
        <f t="shared" si="70"/>
        <v>1400207.0460000001</v>
      </c>
      <c r="M245" s="2">
        <f t="shared" si="70"/>
        <v>4477660.7193333311</v>
      </c>
      <c r="N245" s="2">
        <f t="shared" si="70"/>
        <v>2532729.0126666669</v>
      </c>
      <c r="O245" s="2">
        <f>SUBTOTAL(9,O8:O234)</f>
        <v>4490258.4159999993</v>
      </c>
      <c r="P245" s="2">
        <f t="shared" ref="P245" si="71">SUM(D245:J245)</f>
        <v>13652579.419999998</v>
      </c>
      <c r="Q245" s="2">
        <f>SUBTOTAL(9,Q8:Q234)</f>
        <v>26848614.394000001</v>
      </c>
    </row>
    <row r="246" spans="1:21" x14ac:dyDescent="0.2">
      <c r="D246" s="141"/>
    </row>
    <row r="248" spans="1:21" s="10" customFormat="1" ht="18" customHeight="1" x14ac:dyDescent="0.2">
      <c r="A248" s="192" t="s">
        <v>345</v>
      </c>
      <c r="B248" s="192"/>
      <c r="C248" s="192"/>
      <c r="D248" s="193"/>
      <c r="E248" s="193"/>
      <c r="F248" s="193"/>
      <c r="G248" s="193"/>
      <c r="H248" s="193"/>
      <c r="I248" s="193"/>
      <c r="J248" s="193"/>
      <c r="K248" s="193"/>
      <c r="L248" s="193"/>
      <c r="M248" s="193"/>
      <c r="N248" s="193"/>
      <c r="O248" s="193"/>
      <c r="P248" s="193"/>
      <c r="Q248" s="193"/>
      <c r="R248" s="8"/>
      <c r="S248" s="8"/>
      <c r="T248" s="8"/>
      <c r="U248" s="178"/>
    </row>
    <row r="249" spans="1:21" s="10" customFormat="1" ht="13.5" customHeight="1" x14ac:dyDescent="0.2">
      <c r="A249" s="117"/>
      <c r="B249" s="117"/>
      <c r="C249" s="118"/>
      <c r="D249" s="119"/>
      <c r="E249" s="119"/>
      <c r="F249" s="119"/>
      <c r="G249" s="169"/>
      <c r="H249" s="169"/>
      <c r="I249" s="169"/>
      <c r="J249" s="169"/>
      <c r="K249" s="120"/>
      <c r="L249" s="120"/>
      <c r="M249" s="120"/>
      <c r="N249" s="120"/>
      <c r="O249" s="120"/>
      <c r="P249" s="121"/>
      <c r="Q249" s="121"/>
      <c r="R249" s="8"/>
      <c r="S249" s="8"/>
      <c r="T249" s="8"/>
      <c r="U249" s="178"/>
    </row>
    <row r="250" spans="1:21" s="10" customFormat="1" ht="15" customHeight="1" x14ac:dyDescent="0.2">
      <c r="A250" s="30" t="s">
        <v>346</v>
      </c>
      <c r="B250" s="31"/>
      <c r="C250" s="32">
        <v>160000</v>
      </c>
      <c r="D250" s="55"/>
      <c r="E250" s="55"/>
      <c r="F250" s="55"/>
      <c r="G250" s="163"/>
      <c r="H250" s="163"/>
      <c r="I250" s="163"/>
      <c r="J250" s="163"/>
      <c r="K250" s="163"/>
      <c r="L250" s="56"/>
      <c r="M250" s="56"/>
      <c r="N250" s="56"/>
      <c r="O250" s="56"/>
      <c r="P250" s="38"/>
      <c r="Q250" s="38"/>
      <c r="R250" s="8"/>
      <c r="S250" s="8"/>
      <c r="T250" s="8"/>
      <c r="U250" s="178"/>
    </row>
    <row r="251" spans="1:21" s="10" customFormat="1" ht="15" customHeight="1" x14ac:dyDescent="0.2">
      <c r="A251" s="30" t="s">
        <v>347</v>
      </c>
      <c r="B251" s="31"/>
      <c r="C251" s="32">
        <v>60000</v>
      </c>
      <c r="D251" s="55"/>
      <c r="E251" s="55"/>
      <c r="F251" s="55"/>
      <c r="G251" s="163"/>
      <c r="H251" s="163"/>
      <c r="I251" s="163">
        <v>19200</v>
      </c>
      <c r="J251" s="163">
        <v>4361.2</v>
      </c>
      <c r="K251" s="163">
        <v>850</v>
      </c>
      <c r="L251" s="56"/>
      <c r="M251" s="56"/>
      <c r="N251" s="56"/>
      <c r="O251" s="56"/>
      <c r="P251" s="38"/>
      <c r="Q251" s="38"/>
      <c r="R251" s="8"/>
      <c r="S251" s="8"/>
      <c r="T251" s="8"/>
      <c r="U251" s="178"/>
    </row>
    <row r="252" spans="1:21" s="10" customFormat="1" ht="15" customHeight="1" x14ac:dyDescent="0.2">
      <c r="A252" s="30" t="s">
        <v>348</v>
      </c>
      <c r="B252" s="31"/>
      <c r="C252" s="32">
        <v>30000</v>
      </c>
      <c r="D252" s="55"/>
      <c r="E252" s="55"/>
      <c r="F252" s="55"/>
      <c r="G252" s="163"/>
      <c r="H252" s="163"/>
      <c r="I252" s="163"/>
      <c r="J252" s="163"/>
      <c r="K252" s="163"/>
      <c r="L252" s="56"/>
      <c r="M252" s="56"/>
      <c r="N252" s="56"/>
      <c r="O252" s="56"/>
      <c r="P252" s="38"/>
      <c r="Q252" s="38"/>
      <c r="R252" s="8"/>
      <c r="S252" s="8"/>
      <c r="T252" s="8"/>
      <c r="U252" s="178"/>
    </row>
    <row r="253" spans="1:21" s="10" customFormat="1" ht="15" customHeight="1" x14ac:dyDescent="0.2">
      <c r="A253" s="30" t="s">
        <v>349</v>
      </c>
      <c r="B253" s="31"/>
      <c r="C253" s="32">
        <v>200000</v>
      </c>
      <c r="D253" s="55"/>
      <c r="E253" s="55"/>
      <c r="F253" s="55"/>
      <c r="G253" s="163"/>
      <c r="H253" s="163"/>
      <c r="I253" s="163"/>
      <c r="J253" s="163"/>
      <c r="K253" s="163"/>
      <c r="L253" s="56"/>
      <c r="M253" s="56"/>
      <c r="N253" s="56"/>
      <c r="O253" s="56"/>
      <c r="P253" s="38"/>
      <c r="Q253" s="38"/>
      <c r="R253" s="8"/>
      <c r="S253" s="8"/>
      <c r="T253" s="8"/>
      <c r="U253" s="178"/>
    </row>
    <row r="254" spans="1:21" s="10" customFormat="1" ht="15" customHeight="1" x14ac:dyDescent="0.2">
      <c r="A254" s="30"/>
      <c r="B254" s="31"/>
      <c r="C254" s="32"/>
      <c r="D254" s="36"/>
      <c r="E254" s="36"/>
      <c r="F254" s="36"/>
      <c r="G254" s="162"/>
      <c r="H254" s="162"/>
      <c r="I254" s="162"/>
      <c r="J254" s="162"/>
      <c r="K254" s="162"/>
      <c r="L254" s="37"/>
      <c r="M254" s="37"/>
      <c r="N254" s="37"/>
      <c r="O254" s="37"/>
      <c r="P254" s="38"/>
      <c r="Q254" s="38"/>
      <c r="R254" s="8"/>
      <c r="S254" s="8">
        <f t="shared" ref="S254" si="72">SUM(M254:O254)</f>
        <v>0</v>
      </c>
      <c r="T254" s="8"/>
      <c r="U254" s="178"/>
    </row>
    <row r="255" spans="1:21" ht="13.5" customHeight="1" x14ac:dyDescent="0.2">
      <c r="A255" s="142" t="s">
        <v>350</v>
      </c>
      <c r="B255" s="143"/>
      <c r="C255" s="144">
        <f>SUM(C250:C254)</f>
        <v>450000</v>
      </c>
      <c r="D255" s="145">
        <f>SUM(D250:D253)</f>
        <v>0</v>
      </c>
      <c r="E255" s="145">
        <f t="shared" ref="E255:I255" si="73">SUM(E250:E253)</f>
        <v>0</v>
      </c>
      <c r="F255" s="145">
        <f t="shared" si="73"/>
        <v>0</v>
      </c>
      <c r="G255" s="172">
        <f t="shared" si="73"/>
        <v>0</v>
      </c>
      <c r="H255" s="172">
        <f t="shared" si="73"/>
        <v>0</v>
      </c>
      <c r="I255" s="172">
        <f t="shared" si="73"/>
        <v>19200</v>
      </c>
      <c r="J255" s="172">
        <f>SUM(J250:J253)</f>
        <v>4361.2</v>
      </c>
      <c r="K255" s="172">
        <f>SUM(K250:K253)</f>
        <v>850</v>
      </c>
      <c r="L255" s="146">
        <f t="shared" ref="L255:O255" si="74">SUM(L250:L253)+L219+L226</f>
        <v>38929.270000000004</v>
      </c>
      <c r="M255" s="146">
        <f t="shared" si="74"/>
        <v>38929.270000000004</v>
      </c>
      <c r="N255" s="146">
        <f t="shared" si="74"/>
        <v>38929.270000000004</v>
      </c>
      <c r="O255" s="146">
        <f t="shared" si="74"/>
        <v>38929.270000000004</v>
      </c>
      <c r="P255" s="147">
        <f t="shared" ref="P255" si="75">SUM(D255:J255)</f>
        <v>23561.200000000001</v>
      </c>
      <c r="Q255" s="147">
        <f>SUM(D255:O255)</f>
        <v>180128.28000000003</v>
      </c>
    </row>
    <row r="256" spans="1:21" ht="13.5" customHeight="1" x14ac:dyDescent="0.2">
      <c r="A256" s="30"/>
      <c r="P256" s="38"/>
      <c r="Q256" s="38"/>
    </row>
    <row r="257" spans="1:21" ht="14.25" customHeight="1" x14ac:dyDescent="0.2"/>
    <row r="258" spans="1:21" s="148" customFormat="1" ht="18.75" customHeight="1" thickBot="1" x14ac:dyDescent="0.3">
      <c r="A258" s="148" t="s">
        <v>351</v>
      </c>
      <c r="B258" s="149"/>
      <c r="C258" s="150">
        <f>C236+C255</f>
        <v>15036823.505650001</v>
      </c>
      <c r="D258" s="151">
        <f>D240+D255</f>
        <v>1289711.1900000002</v>
      </c>
      <c r="E258" s="151">
        <f t="shared" ref="E258:O258" si="76">E240+E255</f>
        <v>1883903.19</v>
      </c>
      <c r="F258" s="151">
        <f t="shared" si="76"/>
        <v>810532.15</v>
      </c>
      <c r="G258" s="150">
        <f t="shared" si="76"/>
        <v>118474.16999999998</v>
      </c>
      <c r="H258" s="150">
        <f t="shared" si="76"/>
        <v>328954.11</v>
      </c>
      <c r="I258" s="150">
        <f t="shared" si="76"/>
        <v>495755.67</v>
      </c>
      <c r="J258" s="150">
        <f t="shared" si="76"/>
        <v>1922520.43</v>
      </c>
      <c r="K258" s="150">
        <f>K240+K255</f>
        <v>373401.45000000007</v>
      </c>
      <c r="L258" s="150">
        <f t="shared" si="76"/>
        <v>739032.79300000006</v>
      </c>
      <c r="M258" s="152">
        <f t="shared" si="76"/>
        <v>2277759.629666666</v>
      </c>
      <c r="N258" s="152">
        <f t="shared" si="76"/>
        <v>1305293.7763333332</v>
      </c>
      <c r="O258" s="150">
        <f t="shared" si="76"/>
        <v>2284058.4780000001</v>
      </c>
      <c r="P258" s="150">
        <f>SUM(D258:J258)</f>
        <v>6849850.9099999992</v>
      </c>
      <c r="Q258" s="150">
        <f>SUM(D258:P258)</f>
        <v>20679247.946999997</v>
      </c>
      <c r="R258" s="150"/>
      <c r="S258" s="150"/>
      <c r="T258" s="150"/>
      <c r="U258" s="183"/>
    </row>
    <row r="261" spans="1:21" x14ac:dyDescent="0.2">
      <c r="D261" s="116">
        <v>1289711.19</v>
      </c>
      <c r="E261" s="116">
        <v>1883903.19</v>
      </c>
      <c r="F261" s="116">
        <v>810532.15</v>
      </c>
      <c r="G261" s="168">
        <v>118474.17</v>
      </c>
      <c r="H261" s="168">
        <v>328954.11</v>
      </c>
      <c r="I261" s="168">
        <v>495755.67</v>
      </c>
      <c r="J261" s="168">
        <v>1922520.43</v>
      </c>
      <c r="K261" s="168">
        <v>373401.45</v>
      </c>
      <c r="P261" s="2" t="e">
        <f>P255-P219-P223+#REF!</f>
        <v>#REF!</v>
      </c>
    </row>
    <row r="262" spans="1:21" x14ac:dyDescent="0.2">
      <c r="D262" s="141">
        <f>D258-D261</f>
        <v>0</v>
      </c>
      <c r="E262" s="141">
        <f t="shared" ref="E262:I262" si="77">E258-E261</f>
        <v>0</v>
      </c>
      <c r="F262" s="141">
        <f>F258-F261</f>
        <v>0</v>
      </c>
      <c r="G262" s="173">
        <f t="shared" si="77"/>
        <v>0</v>
      </c>
      <c r="H262" s="173">
        <f t="shared" si="77"/>
        <v>0</v>
      </c>
      <c r="I262" s="173">
        <f t="shared" si="77"/>
        <v>0</v>
      </c>
      <c r="J262" s="173">
        <f>J258-J261</f>
        <v>0</v>
      </c>
      <c r="K262" s="174">
        <f>K258-K261</f>
        <v>0</v>
      </c>
      <c r="L262" s="153"/>
      <c r="M262" s="153"/>
      <c r="N262" s="153"/>
      <c r="O262" s="153"/>
    </row>
    <row r="264" spans="1:21" x14ac:dyDescent="0.2">
      <c r="P264" s="153"/>
    </row>
    <row r="267" spans="1:21" x14ac:dyDescent="0.2">
      <c r="P267" s="153"/>
    </row>
  </sheetData>
  <mergeCells count="20">
    <mergeCell ref="A101:Q101"/>
    <mergeCell ref="A1:Q1"/>
    <mergeCell ref="D3:K3"/>
    <mergeCell ref="L3:O3"/>
    <mergeCell ref="P3:P4"/>
    <mergeCell ref="Q3:Q4"/>
    <mergeCell ref="A6:Q6"/>
    <mergeCell ref="A17:Q17"/>
    <mergeCell ref="A19:Q19"/>
    <mergeCell ref="A67:Q67"/>
    <mergeCell ref="A83:Q83"/>
    <mergeCell ref="A92:Q92"/>
    <mergeCell ref="A237:Q237"/>
    <mergeCell ref="A248:Q248"/>
    <mergeCell ref="A149:Q149"/>
    <mergeCell ref="A175:Q175"/>
    <mergeCell ref="A185:Q185"/>
    <mergeCell ref="A214:Q214"/>
    <mergeCell ref="A221:Q221"/>
    <mergeCell ref="A229:Q229"/>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513AE-CACD-4E9C-BE7A-6B425D2E91A1}">
  <dimension ref="A2:E143"/>
  <sheetViews>
    <sheetView workbookViewId="0">
      <selection activeCell="B17" sqref="B17"/>
    </sheetView>
  </sheetViews>
  <sheetFormatPr defaultRowHeight="14.25" x14ac:dyDescent="0.2"/>
  <cols>
    <col min="1" max="1" width="55.375" bestFit="1" customWidth="1"/>
    <col min="2" max="2" width="57.375" customWidth="1"/>
    <col min="3" max="3" width="16.5" style="186" customWidth="1"/>
    <col min="4" max="5" width="10.125" bestFit="1" customWidth="1"/>
  </cols>
  <sheetData>
    <row r="2" spans="1:5" x14ac:dyDescent="0.2">
      <c r="D2" t="s">
        <v>402</v>
      </c>
    </row>
    <row r="3" spans="1:5" x14ac:dyDescent="0.2">
      <c r="A3" t="s">
        <v>215</v>
      </c>
      <c r="B3" t="s">
        <v>397</v>
      </c>
      <c r="C3" s="186">
        <v>58135</v>
      </c>
      <c r="D3" t="s">
        <v>398</v>
      </c>
    </row>
    <row r="4" spans="1:5" x14ac:dyDescent="0.2">
      <c r="A4" t="s">
        <v>221</v>
      </c>
      <c r="B4" t="s">
        <v>386</v>
      </c>
      <c r="C4" s="186">
        <v>300000</v>
      </c>
      <c r="D4" t="s">
        <v>398</v>
      </c>
    </row>
    <row r="5" spans="1:5" x14ac:dyDescent="0.2">
      <c r="A5" t="s">
        <v>392</v>
      </c>
      <c r="B5" t="s">
        <v>393</v>
      </c>
      <c r="C5" s="186">
        <v>14040</v>
      </c>
      <c r="D5" s="188" t="s">
        <v>398</v>
      </c>
      <c r="E5" s="188"/>
    </row>
    <row r="6" spans="1:5" x14ac:dyDescent="0.2">
      <c r="A6" t="s">
        <v>224</v>
      </c>
      <c r="B6" t="s">
        <v>388</v>
      </c>
      <c r="C6" s="186">
        <f>42000+75000</f>
        <v>117000</v>
      </c>
      <c r="D6" t="s">
        <v>398</v>
      </c>
    </row>
    <row r="7" spans="1:5" x14ac:dyDescent="0.2">
      <c r="A7" t="s">
        <v>225</v>
      </c>
      <c r="B7" t="s">
        <v>389</v>
      </c>
      <c r="C7" s="186">
        <v>250000</v>
      </c>
      <c r="D7" t="s">
        <v>398</v>
      </c>
    </row>
    <row r="8" spans="1:5" x14ac:dyDescent="0.2">
      <c r="A8" t="s">
        <v>226</v>
      </c>
      <c r="B8" t="s">
        <v>391</v>
      </c>
      <c r="C8" s="186">
        <v>1749999.9999999995</v>
      </c>
      <c r="D8" t="s">
        <v>398</v>
      </c>
    </row>
    <row r="9" spans="1:5" x14ac:dyDescent="0.2">
      <c r="A9" t="s">
        <v>228</v>
      </c>
      <c r="B9" t="s">
        <v>387</v>
      </c>
      <c r="C9" s="186">
        <v>25000</v>
      </c>
      <c r="D9" t="s">
        <v>398</v>
      </c>
    </row>
    <row r="10" spans="1:5" x14ac:dyDescent="0.2">
      <c r="A10" t="s">
        <v>229</v>
      </c>
      <c r="B10" t="s">
        <v>390</v>
      </c>
      <c r="C10" s="186">
        <v>35000</v>
      </c>
      <c r="D10" t="s">
        <v>398</v>
      </c>
    </row>
    <row r="11" spans="1:5" ht="28.5" x14ac:dyDescent="0.2">
      <c r="A11" t="s">
        <v>266</v>
      </c>
      <c r="B11" s="189" t="s">
        <v>385</v>
      </c>
      <c r="C11" s="186">
        <v>87568.209999999992</v>
      </c>
      <c r="D11" t="s">
        <v>399</v>
      </c>
    </row>
    <row r="12" spans="1:5" x14ac:dyDescent="0.2">
      <c r="A12" t="s">
        <v>267</v>
      </c>
      <c r="B12" t="s">
        <v>395</v>
      </c>
      <c r="C12" s="186">
        <f>4700+22520</f>
        <v>27220</v>
      </c>
      <c r="D12" t="s">
        <v>399</v>
      </c>
    </row>
    <row r="13" spans="1:5" x14ac:dyDescent="0.2">
      <c r="B13" t="s">
        <v>400</v>
      </c>
      <c r="C13" s="186">
        <f>40000+52589.01+10013.9</f>
        <v>102602.91</v>
      </c>
      <c r="D13" t="s">
        <v>398</v>
      </c>
    </row>
    <row r="14" spans="1:5" x14ac:dyDescent="0.2">
      <c r="A14" t="s">
        <v>287</v>
      </c>
      <c r="B14" t="s">
        <v>394</v>
      </c>
      <c r="C14" s="186">
        <v>263855.2</v>
      </c>
      <c r="D14" t="s">
        <v>399</v>
      </c>
    </row>
    <row r="15" spans="1:5" x14ac:dyDescent="0.2">
      <c r="A15" t="s">
        <v>290</v>
      </c>
      <c r="B15" t="s">
        <v>384</v>
      </c>
      <c r="C15" s="186">
        <v>14675.990000000002</v>
      </c>
      <c r="D15" t="s">
        <v>399</v>
      </c>
    </row>
    <row r="16" spans="1:5" x14ac:dyDescent="0.2">
      <c r="A16" t="s">
        <v>322</v>
      </c>
      <c r="B16" s="187" t="s">
        <v>396</v>
      </c>
      <c r="C16" s="186">
        <v>8071.95</v>
      </c>
      <c r="D16" s="188" t="s">
        <v>401</v>
      </c>
    </row>
    <row r="17" spans="1:3" x14ac:dyDescent="0.2">
      <c r="C17" s="186">
        <f>SUM(C3:C16)</f>
        <v>3053169.2600000002</v>
      </c>
    </row>
    <row r="20" spans="1:3" x14ac:dyDescent="0.2">
      <c r="C20" s="186">
        <f>SUBTOTAL(9,C3:C17)</f>
        <v>6106338.5200000005</v>
      </c>
    </row>
    <row r="25" spans="1:3" x14ac:dyDescent="0.2">
      <c r="A25" t="s">
        <v>352</v>
      </c>
    </row>
    <row r="27" spans="1:3" x14ac:dyDescent="0.2">
      <c r="A27" t="s">
        <v>353</v>
      </c>
    </row>
    <row r="31" spans="1:3" x14ac:dyDescent="0.2">
      <c r="A31" t="s">
        <v>354</v>
      </c>
    </row>
    <row r="35" spans="1:1" x14ac:dyDescent="0.2">
      <c r="A35" t="s">
        <v>355</v>
      </c>
    </row>
    <row r="39" spans="1:1" x14ac:dyDescent="0.2">
      <c r="A39" t="s">
        <v>356</v>
      </c>
    </row>
    <row r="43" spans="1:1" x14ac:dyDescent="0.2">
      <c r="A43" t="s">
        <v>357</v>
      </c>
    </row>
    <row r="45" spans="1:1" x14ac:dyDescent="0.2">
      <c r="A45" t="s">
        <v>358</v>
      </c>
    </row>
    <row r="49" spans="1:1" x14ac:dyDescent="0.2">
      <c r="A49" t="s">
        <v>359</v>
      </c>
    </row>
    <row r="51" spans="1:1" x14ac:dyDescent="0.2">
      <c r="A51" t="s">
        <v>360</v>
      </c>
    </row>
    <row r="55" spans="1:1" x14ac:dyDescent="0.2">
      <c r="A55" t="s">
        <v>361</v>
      </c>
    </row>
    <row r="57" spans="1:1" x14ac:dyDescent="0.2">
      <c r="A57" t="s">
        <v>362</v>
      </c>
    </row>
    <row r="61" spans="1:1" x14ac:dyDescent="0.2">
      <c r="A61" t="s">
        <v>363</v>
      </c>
    </row>
    <row r="63" spans="1:1" x14ac:dyDescent="0.2">
      <c r="A63" t="s">
        <v>364</v>
      </c>
    </row>
    <row r="67" spans="1:1" x14ac:dyDescent="0.2">
      <c r="A67" t="s">
        <v>365</v>
      </c>
    </row>
    <row r="71" spans="1:1" x14ac:dyDescent="0.2">
      <c r="A71" t="s">
        <v>366</v>
      </c>
    </row>
    <row r="73" spans="1:1" x14ac:dyDescent="0.2">
      <c r="A73" t="s">
        <v>22</v>
      </c>
    </row>
    <row r="77" spans="1:1" x14ac:dyDescent="0.2">
      <c r="A77" t="s">
        <v>23</v>
      </c>
    </row>
    <row r="79" spans="1:1" x14ac:dyDescent="0.2">
      <c r="A79" t="s">
        <v>367</v>
      </c>
    </row>
    <row r="83" spans="1:1" x14ac:dyDescent="0.2">
      <c r="A83" t="s">
        <v>368</v>
      </c>
    </row>
    <row r="85" spans="1:1" x14ac:dyDescent="0.2">
      <c r="A85" t="s">
        <v>369</v>
      </c>
    </row>
    <row r="89" spans="1:1" x14ac:dyDescent="0.2">
      <c r="A89" t="s">
        <v>370</v>
      </c>
    </row>
    <row r="91" spans="1:1" x14ac:dyDescent="0.2">
      <c r="A91" t="s">
        <v>371</v>
      </c>
    </row>
    <row r="95" spans="1:1" x14ac:dyDescent="0.2">
      <c r="A95" t="s">
        <v>372</v>
      </c>
    </row>
    <row r="97" spans="1:1" x14ac:dyDescent="0.2">
      <c r="A97" t="s">
        <v>30</v>
      </c>
    </row>
    <row r="99" spans="1:1" x14ac:dyDescent="0.2">
      <c r="A99" t="s">
        <v>373</v>
      </c>
    </row>
    <row r="103" spans="1:1" x14ac:dyDescent="0.2">
      <c r="A103" t="s">
        <v>374</v>
      </c>
    </row>
    <row r="105" spans="1:1" x14ac:dyDescent="0.2">
      <c r="A105" t="s">
        <v>33</v>
      </c>
    </row>
    <row r="109" spans="1:1" x14ac:dyDescent="0.2">
      <c r="A109" t="s">
        <v>34</v>
      </c>
    </row>
    <row r="113" spans="1:1" x14ac:dyDescent="0.2">
      <c r="A113" t="s">
        <v>35</v>
      </c>
    </row>
    <row r="117" spans="1:1" x14ac:dyDescent="0.2">
      <c r="A117" t="s">
        <v>375</v>
      </c>
    </row>
    <row r="119" spans="1:1" x14ac:dyDescent="0.2">
      <c r="A119" t="s">
        <v>376</v>
      </c>
    </row>
    <row r="123" spans="1:1" x14ac:dyDescent="0.2">
      <c r="A123" t="s">
        <v>377</v>
      </c>
    </row>
    <row r="125" spans="1:1" x14ac:dyDescent="0.2">
      <c r="A125" t="s">
        <v>378</v>
      </c>
    </row>
    <row r="129" spans="1:1" x14ac:dyDescent="0.2">
      <c r="A129" t="s">
        <v>379</v>
      </c>
    </row>
    <row r="131" spans="1:1" x14ac:dyDescent="0.2">
      <c r="A131" t="s">
        <v>380</v>
      </c>
    </row>
    <row r="135" spans="1:1" x14ac:dyDescent="0.2">
      <c r="A135" t="s">
        <v>381</v>
      </c>
    </row>
    <row r="137" spans="1:1" x14ac:dyDescent="0.2">
      <c r="A137" t="s">
        <v>43</v>
      </c>
    </row>
    <row r="141" spans="1:1" x14ac:dyDescent="0.2">
      <c r="A141" t="s">
        <v>382</v>
      </c>
    </row>
    <row r="143" spans="1:1" x14ac:dyDescent="0.2">
      <c r="A143" t="s">
        <v>383</v>
      </c>
    </row>
  </sheetData>
  <autoFilter ref="A2:D17" xr:uid="{3B392438-AE91-4F10-B0DC-DA6FA36431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dc:creator>
  <cp:lastModifiedBy>MICHELLE</cp:lastModifiedBy>
  <dcterms:created xsi:type="dcterms:W3CDTF">2020-09-29T07:24:07Z</dcterms:created>
  <dcterms:modified xsi:type="dcterms:W3CDTF">2020-10-12T07:19:59Z</dcterms:modified>
</cp:coreProperties>
</file>